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8130" windowHeight="3615" activeTab="0"/>
  </bookViews>
  <sheets>
    <sheet name="Javelina Recommendation" sheetId="1" r:id="rId1"/>
    <sheet name="Data Entry" sheetId="2" r:id="rId2"/>
  </sheets>
  <externalReferences>
    <externalReference r:id="rId5"/>
  </externalReferences>
  <definedNames>
    <definedName name="_xlnm.Print_Area" localSheetId="0">'Javelina Recommendation'!$A$1:$V$94</definedName>
  </definedNames>
  <calcPr fullCalcOnLoad="1"/>
</workbook>
</file>

<file path=xl/comments1.xml><?xml version="1.0" encoding="utf-8"?>
<comments xmlns="http://schemas.openxmlformats.org/spreadsheetml/2006/main">
  <authors>
    <author>jhinkle</author>
    <author>Jim Heffelfinger</author>
    <author>JHeffelfinger</author>
  </authors>
  <commentList>
    <comment ref="K1" authorId="0">
      <text>
        <r>
          <rPr>
            <b/>
            <sz val="8"/>
            <rFont val="Tahoma"/>
            <family val="2"/>
          </rPr>
          <t>Enter the year of the hunt that this recommendation will take place.</t>
        </r>
      </text>
    </comment>
    <comment ref="C14" authorId="0">
      <text>
        <r>
          <rPr>
            <b/>
            <sz val="8"/>
            <rFont val="Tahoma"/>
            <family val="2"/>
          </rPr>
          <t>Enter season dates or "none" if no hunt is recommended.</t>
        </r>
      </text>
    </comment>
    <comment ref="J4" authorId="0">
      <text>
        <r>
          <rPr>
            <b/>
            <sz val="8"/>
            <rFont val="Tahoma"/>
            <family val="2"/>
          </rPr>
          <t>Select the appropriate prescription based on the 3-yr trend and mean value.</t>
        </r>
      </text>
    </comment>
    <comment ref="F9" authorId="0">
      <text>
        <r>
          <rPr>
            <b/>
            <sz val="8"/>
            <rFont val="Tahoma"/>
            <family val="2"/>
          </rPr>
          <t>Select your estimated population trajectory based on any data you have (hunt success, reproductive trends, population estimate trends, etc.</t>
        </r>
      </text>
    </comment>
    <comment ref="J11" authorId="0">
      <text>
        <r>
          <rPr>
            <b/>
            <sz val="8"/>
            <rFont val="Tahoma"/>
            <family val="2"/>
          </rPr>
          <t>Select your overall opportunity recommendation</t>
        </r>
      </text>
    </comment>
    <comment ref="F14" authorId="0">
      <text>
        <r>
          <rPr>
            <b/>
            <sz val="8"/>
            <rFont val="Tahoma"/>
            <family val="2"/>
          </rPr>
          <t>Enter your recommended permit numbers or "OTC" for a nonpermit-tag hunt.  For Block hunts, enter the total number of permits for the whole block hunt.</t>
        </r>
      </text>
    </comment>
    <comment ref="J17" authorId="0">
      <text>
        <r>
          <rPr>
            <b/>
            <sz val="8"/>
            <rFont val="Tahoma"/>
            <family val="2"/>
          </rPr>
          <t xml:space="preserve">Multiplies # hunters X Hunt Success.
</t>
        </r>
      </text>
    </comment>
    <comment ref="E14" authorId="0">
      <text>
        <r>
          <rPr>
            <b/>
            <sz val="8"/>
            <rFont val="Tahoma"/>
            <family val="2"/>
          </rPr>
          <t>Enter (Y) yes for multi-unit hunts.</t>
        </r>
      </text>
    </comment>
    <comment ref="D23" authorId="0">
      <text>
        <r>
          <rPr>
            <b/>
            <sz val="8"/>
            <rFont val="Tahoma"/>
            <family val="2"/>
          </rPr>
          <t>Select hunt type.</t>
        </r>
      </text>
    </comment>
    <comment ref="F23" authorId="0">
      <text>
        <r>
          <rPr>
            <b/>
            <sz val="8"/>
            <rFont val="Tahoma"/>
            <family val="2"/>
          </rPr>
          <t>Enter open units.</t>
        </r>
      </text>
    </comment>
    <comment ref="H14" authorId="1">
      <text>
        <r>
          <rPr>
            <b/>
            <sz val="11"/>
            <rFont val="Tahoma"/>
            <family val="2"/>
          </rPr>
          <t>For the Group hunts, the formula uses the average number of hunters the last 3 years in your unit as a prediction of the number of hunters next year (Archery and Juniors).  For HAM and General you have to add it manuall from the MSF.</t>
        </r>
      </text>
    </comment>
    <comment ref="J18" authorId="0">
      <text>
        <r>
          <rPr>
            <b/>
            <sz val="8"/>
            <rFont val="Tahoma"/>
            <family val="2"/>
          </rPr>
          <t>Multiplies # hunters X Hunt Success.</t>
        </r>
      </text>
    </comment>
    <comment ref="J19" authorId="1">
      <text>
        <r>
          <rPr>
            <b/>
            <sz val="9"/>
            <rFont val="Tahoma"/>
            <family val="2"/>
          </rPr>
          <t xml:space="preserve"># permits X Participation Rate X Hunt Success =
</t>
        </r>
      </text>
    </comment>
    <comment ref="J20" authorId="1">
      <text>
        <r>
          <rPr>
            <b/>
            <sz val="9"/>
            <rFont val="Tahoma"/>
            <family val="2"/>
          </rPr>
          <t># permits X Participation Rate X Hunt Success =</t>
        </r>
      </text>
    </comment>
    <comment ref="H19" authorId="2">
      <text>
        <r>
          <rPr>
            <b/>
            <sz val="11"/>
            <rFont val="Tahoma"/>
            <family val="2"/>
          </rPr>
          <t xml:space="preserve">For HAM &amp; General, you have to manually enter the predicted participation rate from the MSF (this is because we don't issue all the permits we authorize and a formula here will not calculate the true participation rate). </t>
        </r>
      </text>
    </comment>
  </commentList>
</comments>
</file>

<file path=xl/comments2.xml><?xml version="1.0" encoding="utf-8"?>
<comments xmlns="http://schemas.openxmlformats.org/spreadsheetml/2006/main">
  <authors>
    <author>jhinkle</author>
    <author>JHeffelfinger</author>
    <author>Jim Heffelfinger</author>
  </authors>
  <commentList>
    <comment ref="C17" authorId="0">
      <text>
        <r>
          <rPr>
            <b/>
            <sz val="8"/>
            <rFont val="Tahoma"/>
            <family val="2"/>
          </rPr>
          <t>Enter total adults observed.</t>
        </r>
      </text>
    </comment>
    <comment ref="D17" authorId="0">
      <text>
        <r>
          <rPr>
            <b/>
            <sz val="8"/>
            <rFont val="Tahoma"/>
            <family val="2"/>
          </rPr>
          <t>Enter total young observed (juveniles + reds).</t>
        </r>
      </text>
    </comment>
    <comment ref="E17" authorId="0">
      <text>
        <r>
          <rPr>
            <b/>
            <sz val="8"/>
            <rFont val="Tahoma"/>
            <family val="2"/>
          </rPr>
          <t>Enter any unclassified javelina.</t>
        </r>
      </text>
    </comment>
    <comment ref="G17" authorId="0">
      <text>
        <r>
          <rPr>
            <b/>
            <sz val="8"/>
            <rFont val="Tahoma"/>
            <family val="2"/>
          </rPr>
          <t>Enter the number of single animals observed.</t>
        </r>
      </text>
    </comment>
    <comment ref="H17" authorId="0">
      <text>
        <r>
          <rPr>
            <b/>
            <sz val="8"/>
            <rFont val="Tahoma"/>
            <family val="2"/>
          </rPr>
          <t>Enter the number of groups observed as listed on the Management Summary Form. Note that a group = 2 or more javelina. A single javelina observation is not counted as a group.</t>
        </r>
      </text>
    </comment>
    <comment ref="B26" authorId="1">
      <text>
        <r>
          <rPr>
            <b/>
            <sz val="8"/>
            <rFont val="Tahoma"/>
            <family val="2"/>
          </rPr>
          <t>The second year is where the harvest data comes from.  E.g., 2009/10 is data from the Spring 2010 Hunts</t>
        </r>
      </text>
    </comment>
    <comment ref="C26" authorId="2">
      <text>
        <r>
          <rPr>
            <b/>
            <sz val="9"/>
            <rFont val="Tahoma"/>
            <family val="2"/>
          </rPr>
          <t>add number of permits in the whole group hunt</t>
        </r>
      </text>
    </comment>
    <comment ref="F26" authorId="2">
      <text>
        <r>
          <rPr>
            <b/>
            <sz val="9"/>
            <rFont val="Tahoma"/>
            <family val="2"/>
          </rPr>
          <t>add number of permits in the whole group hunt</t>
        </r>
      </text>
    </comment>
    <comment ref="D26" authorId="2">
      <text>
        <r>
          <rPr>
            <b/>
            <sz val="9"/>
            <rFont val="Tahoma"/>
            <family val="2"/>
          </rPr>
          <t xml:space="preserve">Add number of hunters for </t>
        </r>
        <r>
          <rPr>
            <b/>
            <u val="single"/>
            <sz val="9"/>
            <rFont val="Tahoma"/>
            <family val="2"/>
          </rPr>
          <t>your unit only</t>
        </r>
        <r>
          <rPr>
            <b/>
            <sz val="9"/>
            <rFont val="Tahoma"/>
            <family val="2"/>
          </rPr>
          <t>.  You find this near the back of the ARCHERY Javelina hunt questionnaire under the subtitle "Multiple Unit Breakdown"</t>
        </r>
      </text>
    </comment>
    <comment ref="E26" authorId="2">
      <text>
        <r>
          <rPr>
            <b/>
            <sz val="9"/>
            <rFont val="Tahoma"/>
            <family val="2"/>
          </rPr>
          <t xml:space="preserve">Add harvest for </t>
        </r>
        <r>
          <rPr>
            <b/>
            <u val="single"/>
            <sz val="9"/>
            <rFont val="Tahoma"/>
            <family val="2"/>
          </rPr>
          <t>your unit only.</t>
        </r>
        <r>
          <rPr>
            <b/>
            <sz val="9"/>
            <rFont val="Tahoma"/>
            <family val="2"/>
          </rPr>
          <t xml:space="preserve">  You find this near the back of the ARCHERY Javelina hunt questionnaire under the subtitle "Multiple Unit Breakdown"</t>
        </r>
      </text>
    </comment>
    <comment ref="H26" authorId="2">
      <text>
        <r>
          <rPr>
            <b/>
            <sz val="9"/>
            <rFont val="Tahoma"/>
            <family val="2"/>
          </rPr>
          <t xml:space="preserve">Add harvest for </t>
        </r>
        <r>
          <rPr>
            <b/>
            <u val="single"/>
            <sz val="9"/>
            <rFont val="Tahoma"/>
            <family val="2"/>
          </rPr>
          <t>your unit only.</t>
        </r>
        <r>
          <rPr>
            <b/>
            <sz val="9"/>
            <rFont val="Tahoma"/>
            <family val="2"/>
          </rPr>
          <t xml:space="preserve">  You find this near the back of the GENERAL Javelina hunt questionnaire under the subtitle "Multiple Unit Breakdown"</t>
        </r>
      </text>
    </comment>
    <comment ref="G26" authorId="2">
      <text>
        <r>
          <rPr>
            <b/>
            <sz val="9"/>
            <rFont val="Tahoma"/>
            <family val="2"/>
          </rPr>
          <t xml:space="preserve">Add number of hunters for </t>
        </r>
        <r>
          <rPr>
            <b/>
            <u val="single"/>
            <sz val="9"/>
            <rFont val="Tahoma"/>
            <family val="2"/>
          </rPr>
          <t>your unit only.</t>
        </r>
        <r>
          <rPr>
            <b/>
            <sz val="9"/>
            <rFont val="Tahoma"/>
            <family val="2"/>
          </rPr>
          <t xml:space="preserve">  You find this near the back of the GENERAL Javelina hunt questionnaire under the subtitle "Multiple Unit Breakdown"</t>
        </r>
      </text>
    </comment>
    <comment ref="K26" authorId="2">
      <text>
        <r>
          <rPr>
            <b/>
            <sz val="9"/>
            <rFont val="Tahoma"/>
            <family val="2"/>
          </rPr>
          <t>Add harvest for your unit only.  You find this on your Mgmt Summ Form (MSF).</t>
        </r>
      </text>
    </comment>
    <comment ref="N26" authorId="2">
      <text>
        <r>
          <rPr>
            <b/>
            <sz val="9"/>
            <rFont val="Tahoma"/>
            <family val="2"/>
          </rPr>
          <t>Add harvest for your unit only.  You find this on your Mgmt Summ Form (MSF).</t>
        </r>
      </text>
    </comment>
    <comment ref="I26" authorId="2">
      <text>
        <r>
          <rPr>
            <b/>
            <sz val="9"/>
            <rFont val="Tahoma"/>
            <family val="2"/>
          </rPr>
          <t>Add permits for your unit only.  You find this on your Mgmt Summ Form (MSF).</t>
        </r>
      </text>
    </comment>
    <comment ref="L26" authorId="2">
      <text>
        <r>
          <rPr>
            <b/>
            <sz val="9"/>
            <rFont val="Tahoma"/>
            <family val="2"/>
          </rPr>
          <t>Add permits for your unit only.  You find this on your Mgmt Summ Form (MSF).</t>
        </r>
      </text>
    </comment>
    <comment ref="J26" authorId="2">
      <text>
        <r>
          <rPr>
            <b/>
            <sz val="9"/>
            <rFont val="Tahoma"/>
            <family val="2"/>
          </rPr>
          <t>Add number of hunters for your unit only.  You find this on your Mgmt Summ Form (MSF).</t>
        </r>
      </text>
    </comment>
    <comment ref="M26" authorId="2">
      <text>
        <r>
          <rPr>
            <b/>
            <sz val="9"/>
            <rFont val="Tahoma"/>
            <family val="2"/>
          </rPr>
          <t>Add number of hunters for your unit only.  You find this on your Mgmt Summ Form (MSF).</t>
        </r>
      </text>
    </comment>
  </commentList>
</comments>
</file>

<file path=xl/sharedStrings.xml><?xml version="1.0" encoding="utf-8"?>
<sst xmlns="http://schemas.openxmlformats.org/spreadsheetml/2006/main" count="150" uniqueCount="123">
  <si>
    <t>Year</t>
  </si>
  <si>
    <t>Unit(s):</t>
  </si>
  <si>
    <t>Year:</t>
  </si>
  <si>
    <t>Species:</t>
  </si>
  <si>
    <t>Hunt Recommendation:</t>
  </si>
  <si>
    <t>Game Branch Approval:</t>
  </si>
  <si>
    <t>Date:</t>
  </si>
  <si>
    <t>Amendments &amp; Notes:</t>
  </si>
  <si>
    <t>Submitted by:</t>
  </si>
  <si>
    <t>Wildlife Manager(s)</t>
  </si>
  <si>
    <t>Hunt Type</t>
  </si>
  <si>
    <t>Season Dates</t>
  </si>
  <si>
    <t>Change from Prior</t>
  </si>
  <si>
    <t>Totals</t>
  </si>
  <si>
    <t>Trend Charts:</t>
  </si>
  <si>
    <t xml:space="preserve">Predicted Harvest </t>
  </si>
  <si>
    <t>Mean</t>
  </si>
  <si>
    <t>Page 1</t>
  </si>
  <si>
    <t>Page 4</t>
  </si>
  <si>
    <t>Page 3</t>
  </si>
  <si>
    <t>Page 2</t>
  </si>
  <si>
    <t>General</t>
  </si>
  <si>
    <t>Archery-Only</t>
  </si>
  <si>
    <t>Instructions:</t>
  </si>
  <si>
    <t>RESET FOR NEW YEAR</t>
  </si>
  <si>
    <t>WARNING!</t>
  </si>
  <si>
    <t>This action cannot be</t>
  </si>
  <si>
    <t>undone and will delete your</t>
  </si>
  <si>
    <t>oldest year's data!</t>
  </si>
  <si>
    <t>Permits or OTC</t>
  </si>
  <si>
    <t>4/29 - 7/31/2011</t>
  </si>
  <si>
    <t>April 29 - July 31, 2011</t>
  </si>
  <si>
    <r>
      <t xml:space="preserve">DATA ENTRY FOR </t>
    </r>
    <r>
      <rPr>
        <b/>
        <sz val="16"/>
        <rFont val="Times New Roman"/>
        <family val="1"/>
      </rPr>
      <t>JAVELINA</t>
    </r>
    <r>
      <rPr>
        <b/>
        <sz val="12"/>
        <rFont val="Times New Roman"/>
        <family val="1"/>
      </rPr>
      <t xml:space="preserve"> HUNT RECOMMENDATIONS</t>
    </r>
  </si>
  <si>
    <t>Javelina</t>
  </si>
  <si>
    <t>Opportunity Prescription:</t>
  </si>
  <si>
    <t>Parameter</t>
  </si>
  <si>
    <t>Guideline Range</t>
  </si>
  <si>
    <t>Hunt Success</t>
  </si>
  <si>
    <t>7 - 10</t>
  </si>
  <si>
    <t>20 - 30</t>
  </si>
  <si>
    <t>20 - 25%</t>
  </si>
  <si>
    <t>Population Trend (3-year)</t>
  </si>
  <si>
    <t>6 to 9</t>
  </si>
  <si>
    <t>Prescription</t>
  </si>
  <si>
    <t>Juveniles/100 Adults</t>
  </si>
  <si>
    <t>7 to 10</t>
  </si>
  <si>
    <t>20 to 30</t>
  </si>
  <si>
    <t>20 to 25%</t>
  </si>
  <si>
    <t>Opportunity Recommendation:</t>
  </si>
  <si>
    <t>Juniors-Only</t>
  </si>
  <si>
    <t>HAM</t>
  </si>
  <si>
    <t>Predicted Hunter Success</t>
  </si>
  <si>
    <t>Mean Herd Size - Adults</t>
  </si>
  <si>
    <t>Mean Herd Size - Total</t>
  </si>
  <si>
    <t>on the Tools menu and select Protection/ Unprotect Sheet. No password is required. Each sheet must be protected/</t>
  </si>
  <si>
    <t>unprotected individually. Excel 2007 users click on the Review Tab to find the Protection/ Unprotect Sheet command.</t>
  </si>
  <si>
    <t>Guideline Upper</t>
  </si>
  <si>
    <t xml:space="preserve">1. Fill in the information in the green shaded boxes below. </t>
  </si>
  <si>
    <t>4. The Trend Charts are linked to your data below and should not require any modifications.</t>
  </si>
  <si>
    <t>6. Should you want to include additional charts, you can resize or delete the text boxes in the Management Notes pages.</t>
  </si>
  <si>
    <t>7. Save (As)!</t>
  </si>
  <si>
    <t>8. Use the control buttons to print recommendation pages (individually or ALL), and to reset for a new year's data entry.</t>
  </si>
  <si>
    <t>9. The worksheets are protected to prevent accidental errors to formulas, formatting, etc. To unprotect the sheet, click</t>
  </si>
  <si>
    <t>No Change</t>
  </si>
  <si>
    <t>Mean Adults/Herd</t>
  </si>
  <si>
    <t>Adults</t>
  </si>
  <si>
    <t>Young</t>
  </si>
  <si>
    <t>UNCLs</t>
  </si>
  <si>
    <t>Survey Observations</t>
  </si>
  <si>
    <t>HAM Permits</t>
  </si>
  <si>
    <t>HAM Harvest</t>
  </si>
  <si>
    <t>General Permits</t>
  </si>
  <si>
    <t>General Harvest</t>
  </si>
  <si>
    <t>HAM Hunters</t>
  </si>
  <si>
    <t>General Hunters</t>
  </si>
  <si>
    <t>Adults/ Herd</t>
  </si>
  <si>
    <t>Total/ Herd</t>
  </si>
  <si>
    <t>Juv/ 100 Adults</t>
  </si>
  <si>
    <t>Harvest Information</t>
  </si>
  <si>
    <t>Archery Permits</t>
  </si>
  <si>
    <t>Archery Hunters</t>
  </si>
  <si>
    <t>Archery Harvest</t>
  </si>
  <si>
    <t>Juniors Permits</t>
  </si>
  <si>
    <t>Juniors Harvest</t>
  </si>
  <si>
    <t>Juniors Hunters</t>
  </si>
  <si>
    <t>JAVELINA CONTROLS</t>
  </si>
  <si>
    <t>Hunt Success*</t>
  </si>
  <si>
    <t>Hunt Success - All Spring Hunts Combined</t>
  </si>
  <si>
    <t>*All spring hunts combined</t>
  </si>
  <si>
    <t>Multi- Unit Hunt?</t>
  </si>
  <si>
    <t>Multi-Unit Hunts:</t>
  </si>
  <si>
    <t>Population Estimate:</t>
  </si>
  <si>
    <t>Post-Survey Estimate:</t>
  </si>
  <si>
    <t xml:space="preserve">        Juveniles</t>
  </si>
  <si>
    <t xml:space="preserve">   Total</t>
  </si>
  <si>
    <t>Method used to derive estimate:</t>
  </si>
  <si>
    <t>2. The data below will carry forward to the Recommendation page (Javelina Recommendation tab below).</t>
  </si>
  <si>
    <t>3. Fill in the unprotected boxes (green shaded) on the Recommendation page; some boxes have drop-down menus.</t>
  </si>
  <si>
    <t>5. Add any significant or regionally required information in the Management/Regional Notes pages.</t>
  </si>
  <si>
    <t>No. Groups</t>
  </si>
  <si>
    <t>Total</t>
  </si>
  <si>
    <t>Singles</t>
  </si>
  <si>
    <t>2009/10</t>
  </si>
  <si>
    <r>
      <rPr>
        <b/>
        <sz val="9"/>
        <color indexed="62"/>
        <rFont val="Times New Roman"/>
        <family val="1"/>
      </rPr>
      <t>Predict.# Hunters</t>
    </r>
    <r>
      <rPr>
        <b/>
        <sz val="9"/>
        <rFont val="Times New Roman"/>
        <family val="1"/>
      </rPr>
      <t xml:space="preserve">  </t>
    </r>
    <r>
      <rPr>
        <b/>
        <sz val="9"/>
        <color indexed="60"/>
        <rFont val="Times New Roman"/>
        <family val="1"/>
      </rPr>
      <t>Predict. Part.Rate</t>
    </r>
  </si>
  <si>
    <t>2011</t>
  </si>
  <si>
    <t>Year of Hunt:</t>
  </si>
  <si>
    <t>2010/11</t>
  </si>
  <si>
    <t>36A</t>
  </si>
  <si>
    <t>Increase</t>
  </si>
  <si>
    <t>no</t>
  </si>
  <si>
    <t>yes</t>
  </si>
  <si>
    <t>36A, B &amp; C</t>
  </si>
  <si>
    <t>Karen Klima</t>
  </si>
  <si>
    <t>2011/12</t>
  </si>
  <si>
    <t>Stable</t>
  </si>
  <si>
    <t>2012/13</t>
  </si>
  <si>
    <t>2013/14</t>
  </si>
  <si>
    <t xml:space="preserve">2013 Harv. = 225 (Harvest totals)  /.14= 1607 /  9.1 (total/herd) = herds x 6.5 (adults/herd)= 1148 adults .  </t>
  </si>
  <si>
    <t>40/100 (juv/herd) = x/1148; x= 459</t>
  </si>
  <si>
    <t>Jan 1-22, 2015</t>
  </si>
  <si>
    <t>Jan 23-Feb 1, 2015</t>
  </si>
  <si>
    <t>Feb 6-Feb 15, 2015</t>
  </si>
  <si>
    <t>Feb 20-Feb 26, 2015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</si>
</sst>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000"/>
    <numFmt numFmtId="166" formatCode="[$-409]h:mm:ss\ AM/PM"/>
    <numFmt numFmtId="167" formatCode="0.0"/>
  </numFmts>
  <fonts count="74">
    <font>
      <sz val="10"/>
      <name val="Arial"/>
      <family val="0"/>
    </font>
    <font>
      <sz val="12"/>
      <name val="Times New Roman"/>
      <family val="1"/>
    </font>
    <font>
      <u val="single"/>
      <sz val="12"/>
      <name val="Times New Roman"/>
      <family val="1"/>
    </font>
    <font>
      <b/>
      <sz val="12"/>
      <name val="Times New Roman"/>
      <family val="1"/>
    </font>
    <font>
      <b/>
      <u val="single"/>
      <sz val="12"/>
      <name val="Times New Roman"/>
      <family val="1"/>
    </font>
    <font>
      <b/>
      <sz val="10"/>
      <name val="Arial"/>
      <family val="2"/>
    </font>
    <font>
      <sz val="10"/>
      <name val="Times New Roman"/>
      <family val="1"/>
    </font>
    <font>
      <i/>
      <sz val="12"/>
      <name val="Times New Roman"/>
      <family val="1"/>
    </font>
    <font>
      <sz val="8"/>
      <name val="Times New Roman"/>
      <family val="1"/>
    </font>
    <font>
      <b/>
      <sz val="8"/>
      <name val="Tahoma"/>
      <family val="2"/>
    </font>
    <font>
      <sz val="8"/>
      <name val="Arial"/>
      <family val="2"/>
    </font>
    <font>
      <b/>
      <sz val="16"/>
      <name val="Times New Roman"/>
      <family val="1"/>
    </font>
    <font>
      <sz val="11"/>
      <color indexed="10"/>
      <name val="Times New Roman"/>
      <family val="1"/>
    </font>
    <font>
      <b/>
      <i/>
      <sz val="12"/>
      <color indexed="10"/>
      <name val="Times New Roman"/>
      <family val="1"/>
    </font>
    <font>
      <b/>
      <sz val="12"/>
      <color indexed="10"/>
      <name val="Times New Roman"/>
      <family val="1"/>
    </font>
    <font>
      <b/>
      <sz val="10"/>
      <color indexed="10"/>
      <name val="Arial"/>
      <family val="2"/>
    </font>
    <font>
      <sz val="11"/>
      <name val="Times New Roman"/>
      <family val="1"/>
    </font>
    <font>
      <sz val="11"/>
      <name val="Arial"/>
      <family val="2"/>
    </font>
    <font>
      <u val="single"/>
      <sz val="11.5"/>
      <name val="Times New Roman"/>
      <family val="1"/>
    </font>
    <font>
      <b/>
      <sz val="14"/>
      <name val="Times New Roman"/>
      <family val="1"/>
    </font>
    <font>
      <sz val="14"/>
      <name val="Arial"/>
      <family val="2"/>
    </font>
    <font>
      <sz val="14"/>
      <name val="Times New Roman"/>
      <family val="1"/>
    </font>
    <font>
      <sz val="13"/>
      <name val="Arial"/>
      <family val="2"/>
    </font>
    <font>
      <sz val="9"/>
      <name val="Arial"/>
      <family val="2"/>
    </font>
    <font>
      <b/>
      <sz val="9"/>
      <name val="Tahoma"/>
      <family val="2"/>
    </font>
    <font>
      <b/>
      <sz val="11"/>
      <name val="Tahoma"/>
      <family val="2"/>
    </font>
    <font>
      <b/>
      <sz val="9"/>
      <color indexed="62"/>
      <name val="Times New Roman"/>
      <family val="1"/>
    </font>
    <font>
      <b/>
      <sz val="9"/>
      <name val="Times New Roman"/>
      <family val="1"/>
    </font>
    <font>
      <b/>
      <sz val="9"/>
      <color indexed="60"/>
      <name val="Times New Roman"/>
      <family val="1"/>
    </font>
    <font>
      <b/>
      <u val="single"/>
      <sz val="9"/>
      <name val="Tahoma"/>
      <family val="2"/>
    </font>
    <font>
      <b/>
      <sz val="12"/>
      <color indexed="30"/>
      <name val="Times New Roman"/>
      <family val="1"/>
    </font>
    <font>
      <sz val="5"/>
      <color indexed="8"/>
      <name val="Arial"/>
      <family val="0"/>
    </font>
    <font>
      <sz val="8"/>
      <color indexed="8"/>
      <name val="Times New Roman"/>
      <family val="0"/>
    </font>
    <font>
      <sz val="9"/>
      <color indexed="8"/>
      <name val="Times New Roman"/>
      <family val="0"/>
    </font>
    <font>
      <sz val="7.8"/>
      <color indexed="8"/>
      <name val="Times New Roman"/>
      <family val="0"/>
    </font>
    <font>
      <sz val="8.45"/>
      <color indexed="8"/>
      <name val="Times New Roman"/>
      <family val="0"/>
    </font>
    <font>
      <sz val="7.55"/>
      <color indexed="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sz val="8.75"/>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gray0625">
        <bgColor indexed="9"/>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dashed"/>
    </border>
    <border>
      <left>
        <color indexed="63"/>
      </left>
      <right>
        <color indexed="63"/>
      </right>
      <top>
        <color indexed="63"/>
      </top>
      <bottom style="thin"/>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dashed"/>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75">
    <xf numFmtId="0" fontId="0" fillId="0" borderId="0" xfId="0" applyAlignment="1">
      <alignment/>
    </xf>
    <xf numFmtId="0" fontId="3" fillId="0" borderId="0" xfId="0" applyFont="1" applyAlignment="1" applyProtection="1">
      <alignment horizontal="left"/>
      <protection hidden="1"/>
    </xf>
    <xf numFmtId="0" fontId="1" fillId="0" borderId="0" xfId="0" applyFont="1" applyAlignment="1" applyProtection="1">
      <alignment horizontal="center"/>
      <protection hidden="1"/>
    </xf>
    <xf numFmtId="0" fontId="1" fillId="0" borderId="0" xfId="0" applyFont="1" applyAlignment="1" applyProtection="1">
      <alignment/>
      <protection hidden="1"/>
    </xf>
    <xf numFmtId="0" fontId="3" fillId="0" borderId="0" xfId="0" applyFont="1" applyAlignment="1" applyProtection="1">
      <alignment horizontal="center" vertical="center"/>
      <protection hidden="1"/>
    </xf>
    <xf numFmtId="9" fontId="1" fillId="0" borderId="10" xfId="0" applyNumberFormat="1" applyFont="1" applyFill="1" applyBorder="1" applyAlignment="1" applyProtection="1">
      <alignment horizontal="center"/>
      <protection hidden="1"/>
    </xf>
    <xf numFmtId="0" fontId="1" fillId="0" borderId="0" xfId="0" applyFont="1" applyBorder="1" applyAlignment="1" applyProtection="1">
      <alignment horizontal="center" vertical="center" wrapText="1"/>
      <protection hidden="1"/>
    </xf>
    <xf numFmtId="167" fontId="1" fillId="0" borderId="10" xfId="0" applyNumberFormat="1" applyFont="1" applyFill="1" applyBorder="1" applyAlignment="1" applyProtection="1">
      <alignment horizontal="center"/>
      <protection hidden="1"/>
    </xf>
    <xf numFmtId="1" fontId="1" fillId="0" borderId="10" xfId="0" applyNumberFormat="1" applyFont="1" applyFill="1" applyBorder="1" applyAlignment="1" applyProtection="1">
      <alignment horizontal="center"/>
      <protection hidden="1"/>
    </xf>
    <xf numFmtId="0" fontId="2" fillId="0" borderId="0" xfId="0" applyFont="1" applyBorder="1" applyAlignment="1" applyProtection="1">
      <alignment horizontal="left"/>
      <protection hidden="1"/>
    </xf>
    <xf numFmtId="0" fontId="1" fillId="0" borderId="0" xfId="0" applyFont="1" applyAlignment="1" applyProtection="1">
      <alignment horizontal="right"/>
      <protection hidden="1"/>
    </xf>
    <xf numFmtId="165" fontId="18" fillId="0" borderId="0" xfId="0" applyNumberFormat="1" applyFont="1" applyBorder="1" applyAlignment="1" applyProtection="1">
      <alignment/>
      <protection hidden="1"/>
    </xf>
    <xf numFmtId="1" fontId="1" fillId="0" borderId="0" xfId="0" applyNumberFormat="1" applyFont="1" applyAlignment="1" applyProtection="1">
      <alignment horizontal="center"/>
      <protection hidden="1"/>
    </xf>
    <xf numFmtId="0" fontId="2" fillId="0" borderId="0" xfId="0" applyFont="1" applyAlignment="1" applyProtection="1">
      <alignment/>
      <protection hidden="1"/>
    </xf>
    <xf numFmtId="0" fontId="1" fillId="0" borderId="10" xfId="0" applyFont="1" applyFill="1" applyBorder="1" applyAlignment="1" applyProtection="1">
      <alignment horizontal="center" vertical="top" wrapText="1"/>
      <protection hidden="1"/>
    </xf>
    <xf numFmtId="0" fontId="1" fillId="0" borderId="0" xfId="0" applyFont="1" applyFill="1" applyBorder="1" applyAlignment="1" applyProtection="1">
      <alignment vertical="top"/>
      <protection hidden="1"/>
    </xf>
    <xf numFmtId="0" fontId="1" fillId="0" borderId="0" xfId="0" applyFont="1" applyFill="1" applyBorder="1" applyAlignment="1" applyProtection="1">
      <alignment vertical="top" wrapText="1"/>
      <protection hidden="1"/>
    </xf>
    <xf numFmtId="0" fontId="1" fillId="0" borderId="0" xfId="0" applyFont="1" applyAlignment="1" applyProtection="1">
      <alignment/>
      <protection hidden="1"/>
    </xf>
    <xf numFmtId="167" fontId="1" fillId="0" borderId="10" xfId="0" applyNumberFormat="1" applyFont="1" applyFill="1" applyBorder="1" applyAlignment="1" applyProtection="1">
      <alignment horizontal="center" vertical="top" wrapText="1"/>
      <protection hidden="1"/>
    </xf>
    <xf numFmtId="1" fontId="1" fillId="0" borderId="10" xfId="0" applyNumberFormat="1" applyFont="1" applyFill="1" applyBorder="1" applyAlignment="1" applyProtection="1">
      <alignment horizontal="center" vertical="top" wrapText="1"/>
      <protection hidden="1"/>
    </xf>
    <xf numFmtId="9" fontId="1" fillId="0" borderId="10" xfId="0" applyNumberFormat="1" applyFont="1" applyFill="1" applyBorder="1" applyAlignment="1" applyProtection="1">
      <alignment horizontal="center" vertical="top" wrapText="1"/>
      <protection hidden="1"/>
    </xf>
    <xf numFmtId="0" fontId="1" fillId="0" borderId="0" xfId="0" applyFont="1" applyFill="1" applyBorder="1" applyAlignment="1" applyProtection="1">
      <alignment/>
      <protection hidden="1"/>
    </xf>
    <xf numFmtId="0" fontId="1" fillId="0" borderId="0" xfId="0" applyFont="1" applyFill="1" applyBorder="1" applyAlignment="1" applyProtection="1">
      <alignment horizontal="right"/>
      <protection hidden="1"/>
    </xf>
    <xf numFmtId="0" fontId="2" fillId="0" borderId="0" xfId="0" applyFont="1" applyFill="1" applyBorder="1" applyAlignment="1" applyProtection="1">
      <alignment/>
      <protection hidden="1"/>
    </xf>
    <xf numFmtId="0" fontId="2" fillId="0" borderId="0" xfId="0" applyFont="1" applyBorder="1" applyAlignment="1" applyProtection="1">
      <alignment horizontal="left" vertical="top"/>
      <protection hidden="1"/>
    </xf>
    <xf numFmtId="0" fontId="1" fillId="0" borderId="0" xfId="0" applyFont="1" applyFill="1" applyBorder="1" applyAlignment="1" applyProtection="1">
      <alignment/>
      <protection hidden="1"/>
    </xf>
    <xf numFmtId="0" fontId="1" fillId="0" borderId="0" xfId="0" applyFont="1" applyFill="1" applyBorder="1" applyAlignment="1" applyProtection="1">
      <alignment horizontal="center"/>
      <protection hidden="1"/>
    </xf>
    <xf numFmtId="0" fontId="2" fillId="0" borderId="0" xfId="0" applyFont="1" applyFill="1" applyBorder="1" applyAlignment="1" applyProtection="1">
      <alignment vertical="top"/>
      <protection hidden="1"/>
    </xf>
    <xf numFmtId="0" fontId="1" fillId="0" borderId="0" xfId="0" applyFont="1" applyBorder="1" applyAlignment="1" applyProtection="1">
      <alignment horizontal="left" vertical="top"/>
      <protection hidden="1"/>
    </xf>
    <xf numFmtId="1" fontId="1" fillId="0" borderId="11" xfId="0" applyNumberFormat="1" applyFont="1" applyFill="1" applyBorder="1" applyAlignment="1" applyProtection="1">
      <alignment horizontal="center"/>
      <protection hidden="1"/>
    </xf>
    <xf numFmtId="9" fontId="1" fillId="0" borderId="11" xfId="0" applyNumberFormat="1" applyFont="1" applyFill="1" applyBorder="1" applyAlignment="1" applyProtection="1">
      <alignment horizontal="center"/>
      <protection hidden="1"/>
    </xf>
    <xf numFmtId="0" fontId="3" fillId="0" borderId="10" xfId="0" applyFont="1" applyFill="1" applyBorder="1" applyAlignment="1" applyProtection="1">
      <alignment horizontal="center"/>
      <protection hidden="1"/>
    </xf>
    <xf numFmtId="1" fontId="3" fillId="0" borderId="10" xfId="0" applyNumberFormat="1" applyFont="1" applyFill="1" applyBorder="1" applyAlignment="1" applyProtection="1">
      <alignment horizontal="center"/>
      <protection hidden="1"/>
    </xf>
    <xf numFmtId="49" fontId="1" fillId="0" borderId="0" xfId="0" applyNumberFormat="1" applyFont="1" applyFill="1" applyBorder="1" applyAlignment="1" applyProtection="1">
      <alignment horizontal="center"/>
      <protection hidden="1"/>
    </xf>
    <xf numFmtId="0" fontId="0" fillId="0" borderId="0" xfId="0" applyBorder="1" applyAlignment="1" applyProtection="1">
      <alignment/>
      <protection hidden="1"/>
    </xf>
    <xf numFmtId="0" fontId="1" fillId="0" borderId="12" xfId="0" applyFont="1" applyBorder="1" applyAlignment="1" applyProtection="1">
      <alignment/>
      <protection hidden="1"/>
    </xf>
    <xf numFmtId="0" fontId="1" fillId="0" borderId="12" xfId="0" applyFont="1" applyBorder="1" applyAlignment="1" applyProtection="1">
      <alignment horizontal="right"/>
      <protection hidden="1"/>
    </xf>
    <xf numFmtId="49" fontId="2" fillId="0" borderId="0" xfId="0" applyNumberFormat="1" applyFont="1" applyBorder="1" applyAlignment="1" applyProtection="1">
      <alignment/>
      <protection hidden="1"/>
    </xf>
    <xf numFmtId="0" fontId="1" fillId="0" borderId="13" xfId="0" applyFont="1" applyBorder="1" applyAlignment="1" applyProtection="1">
      <alignment/>
      <protection hidden="1"/>
    </xf>
    <xf numFmtId="0" fontId="1" fillId="0" borderId="0" xfId="0" applyFont="1" applyBorder="1" applyAlignment="1" applyProtection="1">
      <alignment/>
      <protection hidden="1"/>
    </xf>
    <xf numFmtId="0" fontId="8" fillId="0" borderId="0" xfId="0" applyFont="1" applyBorder="1" applyAlignment="1" applyProtection="1">
      <alignment horizontal="center"/>
      <protection hidden="1"/>
    </xf>
    <xf numFmtId="0" fontId="1" fillId="0" borderId="10" xfId="0" applyFont="1" applyFill="1" applyBorder="1" applyAlignment="1" applyProtection="1">
      <alignment horizontal="left"/>
      <protection hidden="1"/>
    </xf>
    <xf numFmtId="0" fontId="7" fillId="0" borderId="0" xfId="0" applyFont="1" applyAlignment="1" applyProtection="1">
      <alignment/>
      <protection hidden="1"/>
    </xf>
    <xf numFmtId="0" fontId="2" fillId="0" borderId="0" xfId="0" applyFont="1" applyBorder="1" applyAlignment="1" applyProtection="1">
      <alignment/>
      <protection hidden="1"/>
    </xf>
    <xf numFmtId="0" fontId="21" fillId="0" borderId="0" xfId="0" applyFont="1" applyAlignment="1" applyProtection="1">
      <alignment horizontal="center"/>
      <protection hidden="1"/>
    </xf>
    <xf numFmtId="0" fontId="21" fillId="0" borderId="0" xfId="0" applyFont="1" applyAlignment="1" applyProtection="1">
      <alignment/>
      <protection hidden="1"/>
    </xf>
    <xf numFmtId="0" fontId="19" fillId="0" borderId="0" xfId="0" applyFont="1" applyAlignment="1" applyProtection="1">
      <alignment horizontal="center" vertical="center"/>
      <protection hidden="1"/>
    </xf>
    <xf numFmtId="0" fontId="19" fillId="0" borderId="0" xfId="0" applyFont="1" applyAlignment="1" applyProtection="1">
      <alignment/>
      <protection hidden="1"/>
    </xf>
    <xf numFmtId="0" fontId="3" fillId="0" borderId="0" xfId="0" applyFont="1" applyAlignment="1" applyProtection="1">
      <alignment/>
      <protection hidden="1"/>
    </xf>
    <xf numFmtId="0" fontId="1" fillId="0" borderId="10" xfId="0" applyFont="1" applyFill="1" applyBorder="1" applyAlignment="1" applyProtection="1">
      <alignment horizontal="center"/>
      <protection hidden="1"/>
    </xf>
    <xf numFmtId="0" fontId="0" fillId="0" borderId="0" xfId="0" applyAlignment="1" applyProtection="1">
      <alignment/>
      <protection hidden="1"/>
    </xf>
    <xf numFmtId="0" fontId="4" fillId="0" borderId="0" xfId="0" applyFont="1" applyAlignment="1" applyProtection="1">
      <alignment horizontal="left"/>
      <protection hidden="1"/>
    </xf>
    <xf numFmtId="0" fontId="20" fillId="0" borderId="0" xfId="0" applyFont="1" applyAlignment="1" applyProtection="1">
      <alignment/>
      <protection hidden="1"/>
    </xf>
    <xf numFmtId="0" fontId="22" fillId="0" borderId="0" xfId="0" applyFont="1" applyAlignment="1" applyProtection="1">
      <alignment/>
      <protection hidden="1"/>
    </xf>
    <xf numFmtId="0" fontId="12" fillId="33" borderId="14" xfId="0" applyFont="1" applyFill="1" applyBorder="1" applyAlignment="1" applyProtection="1">
      <alignment/>
      <protection hidden="1"/>
    </xf>
    <xf numFmtId="0" fontId="12" fillId="33" borderId="0" xfId="0" applyFont="1" applyFill="1" applyBorder="1" applyAlignment="1" applyProtection="1">
      <alignment/>
      <protection hidden="1"/>
    </xf>
    <xf numFmtId="0" fontId="12" fillId="33" borderId="15" xfId="0" applyFont="1" applyFill="1" applyBorder="1" applyAlignment="1" applyProtection="1">
      <alignment/>
      <protection hidden="1"/>
    </xf>
    <xf numFmtId="0" fontId="3" fillId="0" borderId="0" xfId="0" applyFont="1" applyFill="1" applyBorder="1" applyAlignment="1" applyProtection="1">
      <alignment vertical="center"/>
      <protection hidden="1"/>
    </xf>
    <xf numFmtId="0" fontId="0" fillId="0" borderId="0" xfId="0" applyFill="1" applyAlignment="1" applyProtection="1">
      <alignment/>
      <protection hidden="1"/>
    </xf>
    <xf numFmtId="9" fontId="1" fillId="0" borderId="0" xfId="0" applyNumberFormat="1" applyFont="1" applyFill="1" applyBorder="1" applyAlignment="1" applyProtection="1">
      <alignment horizontal="center"/>
      <protection hidden="1"/>
    </xf>
    <xf numFmtId="0" fontId="1" fillId="34" borderId="10" xfId="0" applyFont="1" applyFill="1" applyBorder="1" applyAlignment="1" applyProtection="1">
      <alignment horizontal="left"/>
      <protection hidden="1" locked="0"/>
    </xf>
    <xf numFmtId="0" fontId="1" fillId="34" borderId="10" xfId="0" applyFont="1" applyFill="1" applyBorder="1" applyAlignment="1" applyProtection="1">
      <alignment horizontal="center"/>
      <protection hidden="1" locked="0"/>
    </xf>
    <xf numFmtId="49" fontId="18" fillId="34" borderId="0" xfId="0" applyNumberFormat="1" applyFont="1" applyFill="1" applyBorder="1" applyAlignment="1" applyProtection="1">
      <alignment horizontal="left"/>
      <protection hidden="1" locked="0"/>
    </xf>
    <xf numFmtId="0" fontId="1" fillId="34" borderId="16" xfId="0" applyFont="1" applyFill="1" applyBorder="1" applyAlignment="1" applyProtection="1">
      <alignment horizontal="center"/>
      <protection hidden="1" locked="0"/>
    </xf>
    <xf numFmtId="1" fontId="1" fillId="0" borderId="17" xfId="0" applyNumberFormat="1" applyFont="1" applyFill="1" applyBorder="1" applyAlignment="1" applyProtection="1">
      <alignment horizontal="center"/>
      <protection hidden="1" locked="0"/>
    </xf>
    <xf numFmtId="9" fontId="1" fillId="0" borderId="11" xfId="0" applyNumberFormat="1" applyFont="1" applyFill="1" applyBorder="1" applyAlignment="1" applyProtection="1">
      <alignment horizontal="center"/>
      <protection hidden="1" locked="0"/>
    </xf>
    <xf numFmtId="1" fontId="30" fillId="0" borderId="16" xfId="0" applyNumberFormat="1" applyFont="1" applyFill="1" applyBorder="1" applyAlignment="1" applyProtection="1">
      <alignment horizontal="center"/>
      <protection hidden="1" locked="0"/>
    </xf>
    <xf numFmtId="9" fontId="1" fillId="0" borderId="16" xfId="0" applyNumberFormat="1" applyFont="1" applyFill="1" applyBorder="1" applyAlignment="1" applyProtection="1">
      <alignment horizontal="center"/>
      <protection hidden="1" locked="0"/>
    </xf>
    <xf numFmtId="9" fontId="1" fillId="0" borderId="10" xfId="0" applyNumberFormat="1" applyFont="1" applyFill="1" applyBorder="1" applyAlignment="1" applyProtection="1">
      <alignment horizontal="center"/>
      <protection hidden="1" locked="0"/>
    </xf>
    <xf numFmtId="9" fontId="14" fillId="34" borderId="11" xfId="0" applyNumberFormat="1" applyFont="1" applyFill="1" applyBorder="1" applyAlignment="1" applyProtection="1">
      <alignment horizontal="center"/>
      <protection hidden="1"/>
    </xf>
    <xf numFmtId="0" fontId="1" fillId="0" borderId="18" xfId="0" applyFont="1" applyFill="1" applyBorder="1" applyAlignment="1" applyProtection="1">
      <alignment horizontal="left"/>
      <protection hidden="1"/>
    </xf>
    <xf numFmtId="0" fontId="1" fillId="0" borderId="16" xfId="0" applyFont="1" applyFill="1" applyBorder="1" applyAlignment="1" applyProtection="1">
      <alignment horizontal="left"/>
      <protection hidden="1"/>
    </xf>
    <xf numFmtId="0" fontId="1" fillId="34" borderId="18" xfId="0" applyFont="1" applyFill="1" applyBorder="1" applyAlignment="1" applyProtection="1">
      <alignment horizontal="left"/>
      <protection hidden="1" locked="0"/>
    </xf>
    <xf numFmtId="0" fontId="1" fillId="34" borderId="16" xfId="0" applyFont="1" applyFill="1" applyBorder="1" applyAlignment="1" applyProtection="1">
      <alignment horizontal="left"/>
      <protection hidden="1" locked="0"/>
    </xf>
    <xf numFmtId="0" fontId="1" fillId="0" borderId="18" xfId="0" applyFont="1" applyFill="1" applyBorder="1" applyAlignment="1" applyProtection="1">
      <alignment horizontal="center" vertical="top" wrapText="1"/>
      <protection hidden="1"/>
    </xf>
    <xf numFmtId="0" fontId="1" fillId="0" borderId="16" xfId="0" applyFont="1" applyFill="1" applyBorder="1" applyAlignment="1" applyProtection="1">
      <alignment horizontal="center" vertical="top" wrapText="1"/>
      <protection hidden="1"/>
    </xf>
    <xf numFmtId="0" fontId="1" fillId="0" borderId="18" xfId="0" applyFont="1" applyFill="1" applyBorder="1" applyAlignment="1" applyProtection="1">
      <alignment horizontal="left" vertical="top" wrapText="1"/>
      <protection hidden="1"/>
    </xf>
    <xf numFmtId="0" fontId="1" fillId="0" borderId="19" xfId="0" applyFont="1" applyFill="1" applyBorder="1" applyAlignment="1" applyProtection="1">
      <alignment horizontal="left" vertical="top" wrapText="1"/>
      <protection hidden="1"/>
    </xf>
    <xf numFmtId="0" fontId="1" fillId="0" borderId="16" xfId="0" applyFont="1" applyFill="1" applyBorder="1" applyAlignment="1" applyProtection="1">
      <alignment horizontal="left" vertical="top" wrapText="1"/>
      <protection hidden="1"/>
    </xf>
    <xf numFmtId="0" fontId="1" fillId="0" borderId="20" xfId="0" applyFont="1" applyBorder="1" applyAlignment="1" applyProtection="1">
      <alignment horizontal="left" vertical="top" wrapText="1"/>
      <protection hidden="1"/>
    </xf>
    <xf numFmtId="0" fontId="1" fillId="0" borderId="21" xfId="0" applyFont="1" applyBorder="1" applyAlignment="1" applyProtection="1">
      <alignment horizontal="left" vertical="top" wrapText="1"/>
      <protection hidden="1"/>
    </xf>
    <xf numFmtId="0" fontId="1" fillId="0" borderId="22" xfId="0" applyFont="1" applyBorder="1" applyAlignment="1" applyProtection="1">
      <alignment horizontal="left" vertical="top" wrapText="1"/>
      <protection hidden="1"/>
    </xf>
    <xf numFmtId="0" fontId="1" fillId="0" borderId="23" xfId="0" applyFont="1" applyBorder="1" applyAlignment="1" applyProtection="1">
      <alignment horizontal="left" vertical="top" wrapText="1"/>
      <protection hidden="1"/>
    </xf>
    <xf numFmtId="0" fontId="1" fillId="0" borderId="24" xfId="0" applyFont="1" applyBorder="1" applyAlignment="1" applyProtection="1">
      <alignment horizontal="left" vertical="top" wrapText="1"/>
      <protection hidden="1"/>
    </xf>
    <xf numFmtId="0" fontId="1" fillId="0" borderId="17" xfId="0" applyFont="1" applyBorder="1" applyAlignment="1" applyProtection="1">
      <alignment horizontal="left" vertical="top" wrapText="1"/>
      <protection hidden="1"/>
    </xf>
    <xf numFmtId="0" fontId="2" fillId="34" borderId="0" xfId="0" applyFont="1" applyFill="1" applyBorder="1" applyAlignment="1" applyProtection="1">
      <alignment horizontal="left"/>
      <protection hidden="1" locked="0"/>
    </xf>
    <xf numFmtId="0" fontId="1" fillId="0" borderId="18" xfId="0" applyFont="1" applyFill="1" applyBorder="1" applyAlignment="1" applyProtection="1">
      <alignment horizontal="left" wrapText="1"/>
      <protection hidden="1"/>
    </xf>
    <xf numFmtId="0" fontId="1" fillId="0" borderId="19" xfId="0" applyFont="1" applyFill="1" applyBorder="1" applyAlignment="1" applyProtection="1">
      <alignment horizontal="left" wrapText="1"/>
      <protection hidden="1"/>
    </xf>
    <xf numFmtId="0" fontId="1" fillId="0" borderId="16" xfId="0" applyFont="1" applyFill="1" applyBorder="1" applyAlignment="1" applyProtection="1">
      <alignment horizontal="left" wrapText="1"/>
      <protection hidden="1"/>
    </xf>
    <xf numFmtId="0" fontId="1" fillId="0" borderId="25"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0" xfId="0" applyFont="1" applyAlignment="1" applyProtection="1">
      <alignment horizontal="right"/>
      <protection hidden="1"/>
    </xf>
    <xf numFmtId="0" fontId="1" fillId="0" borderId="20" xfId="0" applyFont="1" applyBorder="1" applyAlignment="1" applyProtection="1">
      <alignment horizontal="left" vertical="top"/>
      <protection hidden="1"/>
    </xf>
    <xf numFmtId="0" fontId="1" fillId="0" borderId="21" xfId="0" applyFont="1" applyBorder="1" applyAlignment="1" applyProtection="1">
      <alignment horizontal="left" vertical="top"/>
      <protection hidden="1"/>
    </xf>
    <xf numFmtId="0" fontId="1" fillId="0" borderId="22" xfId="0" applyFont="1" applyBorder="1" applyAlignment="1" applyProtection="1">
      <alignment horizontal="left" vertical="top"/>
      <protection hidden="1"/>
    </xf>
    <xf numFmtId="0" fontId="1" fillId="0" borderId="23" xfId="0" applyFont="1" applyBorder="1" applyAlignment="1" applyProtection="1">
      <alignment horizontal="left" vertical="top"/>
      <protection hidden="1"/>
    </xf>
    <xf numFmtId="0" fontId="1" fillId="0" borderId="24" xfId="0" applyFont="1" applyBorder="1" applyAlignment="1" applyProtection="1">
      <alignment horizontal="left" vertical="top"/>
      <protection hidden="1"/>
    </xf>
    <xf numFmtId="0" fontId="1" fillId="0" borderId="17" xfId="0" applyFont="1" applyBorder="1" applyAlignment="1" applyProtection="1">
      <alignment horizontal="left" vertical="top"/>
      <protection hidden="1"/>
    </xf>
    <xf numFmtId="0" fontId="1" fillId="34" borderId="18" xfId="0" applyFont="1" applyFill="1" applyBorder="1" applyAlignment="1" applyProtection="1">
      <alignment horizontal="center" vertical="top" wrapText="1"/>
      <protection hidden="1" locked="0"/>
    </xf>
    <xf numFmtId="0" fontId="1" fillId="34" borderId="16" xfId="0" applyFont="1" applyFill="1" applyBorder="1" applyAlignment="1" applyProtection="1">
      <alignment horizontal="center" vertical="top" wrapText="1"/>
      <protection hidden="1" locked="0"/>
    </xf>
    <xf numFmtId="0" fontId="1" fillId="0" borderId="0" xfId="0" applyFont="1" applyFill="1" applyBorder="1" applyAlignment="1" applyProtection="1">
      <alignment horizontal="left" vertical="top" wrapText="1"/>
      <protection hidden="1"/>
    </xf>
    <xf numFmtId="0" fontId="3" fillId="34" borderId="18" xfId="0" applyFont="1" applyFill="1" applyBorder="1" applyAlignment="1" applyProtection="1">
      <alignment horizontal="center" vertical="top" wrapText="1"/>
      <protection hidden="1" locked="0"/>
    </xf>
    <xf numFmtId="0" fontId="3" fillId="34" borderId="16" xfId="0" applyFont="1" applyFill="1" applyBorder="1" applyAlignment="1" applyProtection="1">
      <alignment horizontal="center" vertical="top" wrapText="1"/>
      <protection hidden="1" locked="0"/>
    </xf>
    <xf numFmtId="0" fontId="3" fillId="0" borderId="18" xfId="0" applyFont="1" applyFill="1" applyBorder="1" applyAlignment="1" applyProtection="1">
      <alignment horizontal="left"/>
      <protection hidden="1"/>
    </xf>
    <xf numFmtId="0" fontId="3" fillId="0" borderId="19" xfId="0" applyFont="1" applyFill="1" applyBorder="1" applyAlignment="1" applyProtection="1">
      <alignment horizontal="left"/>
      <protection hidden="1"/>
    </xf>
    <xf numFmtId="0" fontId="3" fillId="0" borderId="16" xfId="0" applyFont="1" applyFill="1" applyBorder="1" applyAlignment="1" applyProtection="1">
      <alignment horizontal="left"/>
      <protection hidden="1"/>
    </xf>
    <xf numFmtId="0" fontId="1" fillId="0" borderId="18" xfId="0" applyFont="1" applyFill="1" applyBorder="1" applyAlignment="1" applyProtection="1">
      <alignment horizontal="center"/>
      <protection hidden="1"/>
    </xf>
    <xf numFmtId="0" fontId="1" fillId="0" borderId="16" xfId="0" applyFont="1" applyFill="1" applyBorder="1" applyAlignment="1" applyProtection="1">
      <alignment horizontal="center"/>
      <protection hidden="1"/>
    </xf>
    <xf numFmtId="0" fontId="2" fillId="0" borderId="0" xfId="0" applyFont="1" applyBorder="1" applyAlignment="1" applyProtection="1">
      <alignment horizontal="left"/>
      <protection hidden="1"/>
    </xf>
    <xf numFmtId="0" fontId="3" fillId="35" borderId="18" xfId="0" applyFont="1" applyFill="1" applyBorder="1" applyAlignment="1" applyProtection="1">
      <alignment horizontal="center"/>
      <protection hidden="1"/>
    </xf>
    <xf numFmtId="0" fontId="3" fillId="35" borderId="16" xfId="0" applyFont="1" applyFill="1" applyBorder="1" applyAlignment="1" applyProtection="1">
      <alignment horizontal="center"/>
      <protection hidden="1"/>
    </xf>
    <xf numFmtId="0" fontId="1" fillId="0" borderId="20" xfId="0" applyFont="1" applyBorder="1" applyAlignment="1" applyProtection="1">
      <alignment horizontal="center" vertical="top" wrapText="1"/>
      <protection hidden="1"/>
    </xf>
    <xf numFmtId="0" fontId="1" fillId="0" borderId="21" xfId="0" applyFont="1" applyBorder="1" applyAlignment="1" applyProtection="1">
      <alignment horizontal="center" vertical="top" wrapText="1"/>
      <protection hidden="1"/>
    </xf>
    <xf numFmtId="0" fontId="1" fillId="0" borderId="22"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17" xfId="0" applyFont="1" applyBorder="1" applyAlignment="1" applyProtection="1">
      <alignment horizontal="center" vertical="top" wrapText="1"/>
      <protection hidden="1"/>
    </xf>
    <xf numFmtId="0" fontId="1" fillId="0" borderId="18" xfId="0" applyFont="1" applyFill="1" applyBorder="1" applyAlignment="1" applyProtection="1">
      <alignment horizontal="center"/>
      <protection hidden="1" locked="0"/>
    </xf>
    <xf numFmtId="0" fontId="1" fillId="0" borderId="16" xfId="0" applyFont="1" applyFill="1" applyBorder="1" applyAlignment="1" applyProtection="1">
      <alignment horizontal="center"/>
      <protection hidden="1" locked="0"/>
    </xf>
    <xf numFmtId="1" fontId="3" fillId="0" borderId="18" xfId="0" applyNumberFormat="1" applyFont="1" applyFill="1" applyBorder="1" applyAlignment="1" applyProtection="1">
      <alignment horizontal="center"/>
      <protection hidden="1"/>
    </xf>
    <xf numFmtId="1" fontId="3" fillId="0" borderId="16" xfId="0" applyNumberFormat="1" applyFont="1" applyFill="1" applyBorder="1" applyAlignment="1" applyProtection="1">
      <alignment horizontal="center"/>
      <protection hidden="1"/>
    </xf>
    <xf numFmtId="0" fontId="1" fillId="34" borderId="13" xfId="0" applyFont="1" applyFill="1" applyBorder="1" applyAlignment="1" applyProtection="1">
      <alignment horizontal="center"/>
      <protection hidden="1" locked="0"/>
    </xf>
    <xf numFmtId="0" fontId="16" fillId="0" borderId="25" xfId="0" applyFont="1" applyBorder="1" applyAlignment="1" applyProtection="1">
      <alignment horizontal="center" vertical="top" wrapText="1"/>
      <protection hidden="1"/>
    </xf>
    <xf numFmtId="0" fontId="17" fillId="0" borderId="26" xfId="0" applyFont="1" applyBorder="1" applyAlignment="1" applyProtection="1">
      <alignment horizontal="center"/>
      <protection hidden="1"/>
    </xf>
    <xf numFmtId="0" fontId="17" fillId="0" borderId="11" xfId="0" applyFont="1" applyBorder="1" applyAlignment="1" applyProtection="1">
      <alignment horizontal="center"/>
      <protection hidden="1"/>
    </xf>
    <xf numFmtId="0" fontId="6" fillId="0" borderId="25" xfId="0" applyFont="1" applyBorder="1" applyAlignment="1" applyProtection="1">
      <alignment horizontal="center" vertical="top" wrapText="1"/>
      <protection hidden="1"/>
    </xf>
    <xf numFmtId="0" fontId="0" fillId="0" borderId="26"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1" fillId="34" borderId="19" xfId="0" applyFont="1" applyFill="1" applyBorder="1" applyAlignment="1" applyProtection="1">
      <alignment horizontal="left"/>
      <protection hidden="1" locked="0"/>
    </xf>
    <xf numFmtId="0" fontId="2" fillId="34" borderId="27" xfId="0" applyFont="1" applyFill="1" applyBorder="1" applyAlignment="1" applyProtection="1">
      <alignment horizontal="left"/>
      <protection hidden="1" locked="0"/>
    </xf>
    <xf numFmtId="0" fontId="1" fillId="0" borderId="22" xfId="0" applyFont="1" applyBorder="1" applyAlignment="1" applyProtection="1">
      <alignment horizontal="center"/>
      <protection hidden="1"/>
    </xf>
    <xf numFmtId="0" fontId="1" fillId="0" borderId="23" xfId="0" applyFont="1" applyBorder="1" applyAlignment="1" applyProtection="1">
      <alignment horizontal="center"/>
      <protection hidden="1"/>
    </xf>
    <xf numFmtId="0" fontId="1" fillId="0" borderId="18" xfId="0" applyFont="1" applyBorder="1" applyAlignment="1" applyProtection="1">
      <alignment horizontal="center"/>
      <protection hidden="1"/>
    </xf>
    <xf numFmtId="0" fontId="1" fillId="0" borderId="16" xfId="0" applyFont="1" applyBorder="1" applyAlignment="1" applyProtection="1">
      <alignment horizontal="center"/>
      <protection hidden="1"/>
    </xf>
    <xf numFmtId="0" fontId="1" fillId="34" borderId="18" xfId="0" applyFont="1" applyFill="1" applyBorder="1" applyAlignment="1" applyProtection="1">
      <alignment horizontal="center" wrapText="1"/>
      <protection hidden="1" locked="0"/>
    </xf>
    <xf numFmtId="0" fontId="1" fillId="34" borderId="19" xfId="0" applyFont="1" applyFill="1" applyBorder="1" applyAlignment="1" applyProtection="1">
      <alignment horizontal="center" wrapText="1"/>
      <protection hidden="1" locked="0"/>
    </xf>
    <xf numFmtId="0" fontId="1" fillId="34" borderId="16" xfId="0" applyFont="1" applyFill="1" applyBorder="1" applyAlignment="1" applyProtection="1">
      <alignment horizontal="center" wrapText="1"/>
      <protection hidden="1" locked="0"/>
    </xf>
    <xf numFmtId="0" fontId="27" fillId="0" borderId="25" xfId="0" applyFont="1" applyBorder="1" applyAlignment="1" applyProtection="1">
      <alignment horizontal="center" vertical="top" wrapText="1"/>
      <protection hidden="1"/>
    </xf>
    <xf numFmtId="0" fontId="23" fillId="0" borderId="26" xfId="0" applyFont="1" applyBorder="1" applyAlignment="1" applyProtection="1">
      <alignment horizontal="center"/>
      <protection hidden="1"/>
    </xf>
    <xf numFmtId="0" fontId="23" fillId="0" borderId="11" xfId="0" applyFont="1" applyBorder="1" applyAlignment="1" applyProtection="1">
      <alignment horizontal="center"/>
      <protection hidden="1"/>
    </xf>
    <xf numFmtId="0" fontId="1" fillId="0" borderId="25"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9" fillId="33" borderId="28" xfId="0" applyFont="1" applyFill="1" applyBorder="1" applyAlignment="1" applyProtection="1">
      <alignment horizontal="center" vertical="center"/>
      <protection hidden="1"/>
    </xf>
    <xf numFmtId="0" fontId="19" fillId="33" borderId="29" xfId="0" applyFont="1" applyFill="1" applyBorder="1" applyAlignment="1" applyProtection="1">
      <alignment horizontal="center" vertical="center"/>
      <protection hidden="1"/>
    </xf>
    <xf numFmtId="0" fontId="19" fillId="33" borderId="30" xfId="0" applyFont="1" applyFill="1" applyBorder="1" applyAlignment="1" applyProtection="1">
      <alignment horizontal="center" vertical="center"/>
      <protection hidden="1"/>
    </xf>
    <xf numFmtId="0" fontId="19" fillId="33" borderId="31" xfId="0" applyFont="1" applyFill="1" applyBorder="1" applyAlignment="1" applyProtection="1">
      <alignment horizontal="center" vertical="center"/>
      <protection hidden="1"/>
    </xf>
    <xf numFmtId="0" fontId="19" fillId="33" borderId="32" xfId="0" applyFont="1" applyFill="1" applyBorder="1" applyAlignment="1" applyProtection="1">
      <alignment horizontal="center" vertical="center"/>
      <protection hidden="1"/>
    </xf>
    <xf numFmtId="0" fontId="19" fillId="33" borderId="33" xfId="0" applyFont="1" applyFill="1" applyBorder="1" applyAlignment="1" applyProtection="1">
      <alignment horizontal="center" vertical="center"/>
      <protection hidden="1"/>
    </xf>
    <xf numFmtId="0" fontId="3" fillId="33" borderId="28" xfId="0" applyFont="1" applyFill="1" applyBorder="1" applyAlignment="1" applyProtection="1">
      <alignment horizontal="center" vertical="center"/>
      <protection hidden="1"/>
    </xf>
    <xf numFmtId="0" fontId="3" fillId="33" borderId="29" xfId="0" applyFont="1" applyFill="1" applyBorder="1" applyAlignment="1" applyProtection="1">
      <alignment horizontal="center" vertical="center"/>
      <protection hidden="1"/>
    </xf>
    <xf numFmtId="0" fontId="3" fillId="33" borderId="30" xfId="0" applyFont="1" applyFill="1" applyBorder="1" applyAlignment="1" applyProtection="1">
      <alignment horizontal="center" vertical="center"/>
      <protection hidden="1"/>
    </xf>
    <xf numFmtId="0" fontId="3" fillId="33" borderId="31" xfId="0" applyFont="1" applyFill="1" applyBorder="1" applyAlignment="1" applyProtection="1">
      <alignment horizontal="center" vertical="center"/>
      <protection hidden="1"/>
    </xf>
    <xf numFmtId="0" fontId="3" fillId="33" borderId="32" xfId="0" applyFont="1" applyFill="1" applyBorder="1" applyAlignment="1" applyProtection="1">
      <alignment horizontal="center" vertical="center"/>
      <protection hidden="1"/>
    </xf>
    <xf numFmtId="0" fontId="3" fillId="33" borderId="33" xfId="0" applyFont="1" applyFill="1" applyBorder="1" applyAlignment="1" applyProtection="1">
      <alignment horizontal="center" vertical="center"/>
      <protection hidden="1"/>
    </xf>
    <xf numFmtId="0" fontId="14" fillId="33" borderId="34" xfId="0" applyFont="1" applyFill="1" applyBorder="1" applyAlignment="1" applyProtection="1">
      <alignment horizontal="center"/>
      <protection hidden="1"/>
    </xf>
    <xf numFmtId="0" fontId="14" fillId="33" borderId="35" xfId="0" applyFont="1" applyFill="1" applyBorder="1" applyAlignment="1" applyProtection="1">
      <alignment horizontal="center"/>
      <protection hidden="1"/>
    </xf>
    <xf numFmtId="0" fontId="14" fillId="33" borderId="36" xfId="0" applyFont="1" applyFill="1" applyBorder="1" applyAlignment="1" applyProtection="1">
      <alignment horizontal="center"/>
      <protection hidden="1"/>
    </xf>
    <xf numFmtId="0" fontId="13" fillId="33" borderId="14" xfId="0"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13" fillId="33" borderId="15" xfId="0" applyFont="1" applyFill="1" applyBorder="1" applyAlignment="1" applyProtection="1">
      <alignment horizontal="center"/>
      <protection hidden="1"/>
    </xf>
    <xf numFmtId="0" fontId="1" fillId="0" borderId="19" xfId="0" applyFont="1" applyBorder="1" applyAlignment="1" applyProtection="1">
      <alignment horizontal="center"/>
      <protection hidden="1"/>
    </xf>
    <xf numFmtId="0" fontId="12" fillId="33" borderId="14" xfId="0" applyFont="1" applyFill="1" applyBorder="1" applyAlignment="1" applyProtection="1">
      <alignment horizontal="center"/>
      <protection hidden="1"/>
    </xf>
    <xf numFmtId="0" fontId="12" fillId="33" borderId="0" xfId="0" applyFont="1" applyFill="1" applyBorder="1" applyAlignment="1" applyProtection="1">
      <alignment horizontal="center"/>
      <protection hidden="1"/>
    </xf>
    <xf numFmtId="0" fontId="12" fillId="33" borderId="15" xfId="0" applyFont="1" applyFill="1" applyBorder="1" applyAlignment="1" applyProtection="1">
      <alignment horizontal="center"/>
      <protection hidden="1"/>
    </xf>
    <xf numFmtId="0" fontId="12" fillId="33" borderId="37" xfId="0" applyFont="1" applyFill="1" applyBorder="1" applyAlignment="1" applyProtection="1">
      <alignment horizontal="center"/>
      <protection hidden="1"/>
    </xf>
    <xf numFmtId="0" fontId="12" fillId="33" borderId="38" xfId="0" applyFont="1" applyFill="1" applyBorder="1" applyAlignment="1" applyProtection="1">
      <alignment horizontal="center"/>
      <protection hidden="1"/>
    </xf>
    <xf numFmtId="0" fontId="12" fillId="33" borderId="39" xfId="0" applyFont="1" applyFill="1" applyBorder="1" applyAlignment="1" applyProtection="1">
      <alignment horizontal="center"/>
      <protection hidden="1"/>
    </xf>
    <xf numFmtId="0" fontId="3" fillId="0" borderId="0" xfId="0" applyFont="1" applyAlignment="1" applyProtection="1">
      <alignment horizontal="center" vertical="center"/>
      <protection hidden="1"/>
    </xf>
    <xf numFmtId="0" fontId="3" fillId="0" borderId="28"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32" xfId="0" applyFont="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16" fillId="0" borderId="25" xfId="0" applyFont="1" applyBorder="1" applyAlignment="1" applyProtection="1">
      <alignment horizontal="center" vertical="center" wrapText="1"/>
      <protection hidden="1"/>
    </xf>
    <xf numFmtId="0" fontId="16" fillId="0" borderId="11" xfId="0" applyFont="1" applyBorder="1" applyAlignment="1" applyProtection="1">
      <alignment horizontal="center"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
          <c:w val="0.92"/>
          <c:h val="0.855"/>
        </c:manualLayout>
      </c:layout>
      <c:lineChart>
        <c:grouping val="standard"/>
        <c:varyColors val="0"/>
        <c:ser>
          <c:idx val="1"/>
          <c:order val="0"/>
          <c:tx>
            <c:v>Adults/Herd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'Data Entry'!$B$19:$B$23</c:f>
              <c:strCache>
                <c:ptCount val="5"/>
                <c:pt idx="0">
                  <c:v>2009/10</c:v>
                </c:pt>
                <c:pt idx="1">
                  <c:v>2010/11</c:v>
                </c:pt>
                <c:pt idx="2">
                  <c:v>2011/12</c:v>
                </c:pt>
                <c:pt idx="3">
                  <c:v>2012/13</c:v>
                </c:pt>
                <c:pt idx="4">
                  <c:v>2013/14</c:v>
                </c:pt>
              </c:strCache>
            </c:strRef>
          </c:cat>
          <c:val>
            <c:numRef>
              <c:f>'Data Entry'!$I$19:$I$23</c:f>
              <c:numCache>
                <c:ptCount val="5"/>
                <c:pt idx="0">
                  <c:v>5</c:v>
                </c:pt>
                <c:pt idx="1">
                  <c:v>9.3125</c:v>
                </c:pt>
                <c:pt idx="2">
                  <c:v>9.5</c:v>
                </c:pt>
                <c:pt idx="3">
                  <c:v>6.615384615384615</c:v>
                </c:pt>
                <c:pt idx="4">
                  <c:v>6.470588235294118</c:v>
                </c:pt>
              </c:numCache>
            </c:numRef>
          </c:val>
          <c:smooth val="0"/>
        </c:ser>
        <c:ser>
          <c:idx val="0"/>
          <c:order val="1"/>
          <c:tx>
            <c:v>Guideline Range</c:v>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'Javelina Recommendation'!$AC$1:$AC$5</c:f>
              <c:numCache/>
            </c:numRef>
          </c:val>
          <c:smooth val="0"/>
        </c:ser>
        <c:ser>
          <c:idx val="2"/>
          <c:order val="2"/>
          <c:tx>
            <c:v>GL Upper</c:v>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'Javelina Recommendation'!$AD$1:$AD$5</c:f>
              <c:numCache/>
            </c:numRef>
          </c:val>
          <c:smooth val="0"/>
        </c:ser>
        <c:marker val="1"/>
        <c:axId val="7977179"/>
        <c:axId val="4685748"/>
      </c:lineChart>
      <c:catAx>
        <c:axId val="797717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85748"/>
        <c:crossesAt val="0"/>
        <c:auto val="1"/>
        <c:lblOffset val="100"/>
        <c:tickLblSkip val="1"/>
        <c:noMultiLvlLbl val="0"/>
      </c:catAx>
      <c:valAx>
        <c:axId val="4685748"/>
        <c:scaling>
          <c:orientation val="minMax"/>
          <c:min val="0"/>
        </c:scaling>
        <c:axPos val="l"/>
        <c:title>
          <c:tx>
            <c:rich>
              <a:bodyPr vert="horz" rot="-5400000" anchor="ctr"/>
              <a:lstStyle/>
              <a:p>
                <a:pPr algn="ctr">
                  <a:defRPr/>
                </a:pPr>
                <a:r>
                  <a:rPr lang="en-US" cap="none" sz="900" b="0" i="0" u="none" baseline="0">
                    <a:solidFill>
                      <a:srgbClr val="000000"/>
                    </a:solidFill>
                  </a:rPr>
                  <a:t>Javelina</a:t>
                </a:r>
              </a:p>
            </c:rich>
          </c:tx>
          <c:layout>
            <c:manualLayout>
              <c:xMode val="factor"/>
              <c:yMode val="factor"/>
              <c:x val="-0.0027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977179"/>
        <c:crossesAt val="1"/>
        <c:crossBetween val="between"/>
        <c:dispUnits/>
        <c:minorUnit val="2"/>
      </c:valAx>
      <c:spPr>
        <a:noFill/>
        <a:ln w="12700">
          <a:solidFill>
            <a:srgbClr val="000000"/>
          </a:solidFill>
        </a:ln>
      </c:spPr>
    </c:plotArea>
    <c:legend>
      <c:legendPos val="r"/>
      <c:legendEntry>
        <c:idx val="2"/>
        <c:delete val="1"/>
      </c:legendEntry>
      <c:layout>
        <c:manualLayout>
          <c:xMode val="edge"/>
          <c:yMode val="edge"/>
          <c:x val="0.29625"/>
          <c:y val="0.854"/>
          <c:w val="0.57675"/>
          <c:h val="0.118"/>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
          <c:w val="0.92375"/>
          <c:h val="0.85375"/>
        </c:manualLayout>
      </c:layout>
      <c:lineChart>
        <c:grouping val="standard"/>
        <c:varyColors val="0"/>
        <c:ser>
          <c:idx val="0"/>
          <c:order val="0"/>
          <c:tx>
            <c:v>Juveniles/ 100 Adults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'Data Entry'!$B$19:$B$23</c:f>
              <c:strCache>
                <c:ptCount val="5"/>
                <c:pt idx="0">
                  <c:v>2009/10</c:v>
                </c:pt>
                <c:pt idx="1">
                  <c:v>2010/11</c:v>
                </c:pt>
                <c:pt idx="2">
                  <c:v>2011/12</c:v>
                </c:pt>
                <c:pt idx="3">
                  <c:v>2012/13</c:v>
                </c:pt>
                <c:pt idx="4">
                  <c:v>2013/14</c:v>
                </c:pt>
              </c:strCache>
            </c:strRef>
          </c:cat>
          <c:val>
            <c:numRef>
              <c:f>'Data Entry'!$K$19:$K$23</c:f>
              <c:numCache>
                <c:ptCount val="5"/>
                <c:pt idx="0">
                  <c:v>19.78021978021978</c:v>
                </c:pt>
                <c:pt idx="1">
                  <c:v>39.33333333333333</c:v>
                </c:pt>
                <c:pt idx="2">
                  <c:v>18.421052631578945</c:v>
                </c:pt>
                <c:pt idx="3">
                  <c:v>32.55813953488372</c:v>
                </c:pt>
                <c:pt idx="4">
                  <c:v>40</c:v>
                </c:pt>
              </c:numCache>
            </c:numRef>
          </c:val>
          <c:smooth val="0"/>
        </c:ser>
        <c:ser>
          <c:idx val="1"/>
          <c:order val="1"/>
          <c:tx>
            <c:v>Guideline Range</c:v>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Entry'!$B$19:$B$23</c:f>
              <c:strCache>
                <c:ptCount val="5"/>
                <c:pt idx="0">
                  <c:v>2009/10</c:v>
                </c:pt>
                <c:pt idx="1">
                  <c:v>2010/11</c:v>
                </c:pt>
                <c:pt idx="2">
                  <c:v>2011/12</c:v>
                </c:pt>
                <c:pt idx="3">
                  <c:v>2012/13</c:v>
                </c:pt>
                <c:pt idx="4">
                  <c:v>2013/14</c:v>
                </c:pt>
              </c:strCache>
            </c:strRef>
          </c:cat>
          <c:val>
            <c:numRef>
              <c:f>'Javelina Recommendation'!$AG$1:$AG$5</c:f>
              <c:numCache/>
            </c:numRef>
          </c:val>
          <c:smooth val="0"/>
        </c:ser>
        <c:ser>
          <c:idx val="2"/>
          <c:order val="2"/>
          <c:tx>
            <c:v>GL Upper</c:v>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Entry'!$B$19:$B$23</c:f>
              <c:strCache>
                <c:ptCount val="5"/>
                <c:pt idx="0">
                  <c:v>2009/10</c:v>
                </c:pt>
                <c:pt idx="1">
                  <c:v>2010/11</c:v>
                </c:pt>
                <c:pt idx="2">
                  <c:v>2011/12</c:v>
                </c:pt>
                <c:pt idx="3">
                  <c:v>2012/13</c:v>
                </c:pt>
                <c:pt idx="4">
                  <c:v>2013/14</c:v>
                </c:pt>
              </c:strCache>
            </c:strRef>
          </c:cat>
          <c:val>
            <c:numRef>
              <c:f>'Javelina Recommendation'!$AH$1:$AH$5</c:f>
              <c:numCache/>
            </c:numRef>
          </c:val>
          <c:smooth val="0"/>
        </c:ser>
        <c:marker val="1"/>
        <c:axId val="42171733"/>
        <c:axId val="44001278"/>
      </c:lineChart>
      <c:catAx>
        <c:axId val="4217173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4001278"/>
        <c:crossesAt val="0"/>
        <c:auto val="1"/>
        <c:lblOffset val="100"/>
        <c:tickLblSkip val="1"/>
        <c:noMultiLvlLbl val="0"/>
      </c:catAx>
      <c:valAx>
        <c:axId val="44001278"/>
        <c:scaling>
          <c:orientation val="minMax"/>
          <c:min val="0"/>
        </c:scaling>
        <c:axPos val="l"/>
        <c:title>
          <c:tx>
            <c:rich>
              <a:bodyPr vert="horz" rot="-5400000" anchor="ctr"/>
              <a:lstStyle/>
              <a:p>
                <a:pPr algn="ctr">
                  <a:defRPr/>
                </a:pPr>
                <a:r>
                  <a:rPr lang="en-US" cap="none" sz="875" b="0" i="0" u="none" baseline="0">
                    <a:solidFill>
                      <a:srgbClr val="000000"/>
                    </a:solidFill>
                  </a:rPr>
                  <a:t>Juveniles/ 100 Adults</a:t>
                </a:r>
              </a:p>
            </c:rich>
          </c:tx>
          <c:layout>
            <c:manualLayout>
              <c:xMode val="factor"/>
              <c:yMode val="factor"/>
              <c:x val="-0.0027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171733"/>
        <c:crossesAt val="1"/>
        <c:crossBetween val="between"/>
        <c:dispUnits/>
        <c:minorUnit val="2"/>
      </c:valAx>
      <c:spPr>
        <a:noFill/>
        <a:ln w="12700">
          <a:solidFill>
            <a:srgbClr val="000000"/>
          </a:solidFill>
        </a:ln>
      </c:spPr>
    </c:plotArea>
    <c:legend>
      <c:legendPos val="r"/>
      <c:legendEntry>
        <c:idx val="2"/>
        <c:delete val="1"/>
      </c:legendEntry>
      <c:layout>
        <c:manualLayout>
          <c:xMode val="edge"/>
          <c:yMode val="edge"/>
          <c:x val="0.2265"/>
          <c:y val="0.85"/>
          <c:w val="0.5975"/>
          <c:h val="0.127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
          <c:w val="0.93575"/>
          <c:h val="0.85175"/>
        </c:manualLayout>
      </c:layout>
      <c:lineChart>
        <c:grouping val="standard"/>
        <c:varyColors val="0"/>
        <c:ser>
          <c:idx val="0"/>
          <c:order val="0"/>
          <c:tx>
            <c:v>Hunt Success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'Data Entry'!$B$19:$B$23</c:f>
              <c:strCache>
                <c:ptCount val="5"/>
                <c:pt idx="0">
                  <c:v>2009/10</c:v>
                </c:pt>
                <c:pt idx="1">
                  <c:v>2010/11</c:v>
                </c:pt>
                <c:pt idx="2">
                  <c:v>2011/12</c:v>
                </c:pt>
                <c:pt idx="3">
                  <c:v>2012/13</c:v>
                </c:pt>
                <c:pt idx="4">
                  <c:v>2013/14</c:v>
                </c:pt>
              </c:strCache>
            </c:strRef>
          </c:cat>
          <c:val>
            <c:numRef>
              <c:f>'Data Entry'!$O$28:$O$32</c:f>
              <c:numCache>
                <c:ptCount val="5"/>
                <c:pt idx="0">
                  <c:v>0.2717948717948718</c:v>
                </c:pt>
                <c:pt idx="1">
                  <c:v>0.29432624113475175</c:v>
                </c:pt>
                <c:pt idx="2">
                  <c:v>0.2154696132596685</c:v>
                </c:pt>
                <c:pt idx="3">
                  <c:v>0.3025974025974026</c:v>
                </c:pt>
                <c:pt idx="4">
                  <c:v>0.25111607142857145</c:v>
                </c:pt>
              </c:numCache>
            </c:numRef>
          </c:val>
          <c:smooth val="0"/>
        </c:ser>
        <c:ser>
          <c:idx val="1"/>
          <c:order val="1"/>
          <c:tx>
            <c:v>Guideline Range</c:v>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Entry'!$B$19:$B$23</c:f>
              <c:strCache>
                <c:ptCount val="5"/>
                <c:pt idx="0">
                  <c:v>2009/10</c:v>
                </c:pt>
                <c:pt idx="1">
                  <c:v>2010/11</c:v>
                </c:pt>
                <c:pt idx="2">
                  <c:v>2011/12</c:v>
                </c:pt>
                <c:pt idx="3">
                  <c:v>2012/13</c:v>
                </c:pt>
                <c:pt idx="4">
                  <c:v>2013/14</c:v>
                </c:pt>
              </c:strCache>
            </c:strRef>
          </c:cat>
          <c:val>
            <c:numRef>
              <c:f>'Data Entry'!$P$28:$P$32</c:f>
              <c:numCache>
                <c:ptCount val="5"/>
                <c:pt idx="0">
                  <c:v>0.2</c:v>
                </c:pt>
                <c:pt idx="1">
                  <c:v>0.2</c:v>
                </c:pt>
                <c:pt idx="2">
                  <c:v>0.2</c:v>
                </c:pt>
                <c:pt idx="3">
                  <c:v>0.2</c:v>
                </c:pt>
                <c:pt idx="4">
                  <c:v>0.2</c:v>
                </c:pt>
              </c:numCache>
            </c:numRef>
          </c:val>
          <c:smooth val="0"/>
        </c:ser>
        <c:ser>
          <c:idx val="2"/>
          <c:order val="2"/>
          <c:tx>
            <c:v>GL Upper</c:v>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Entry'!$B$19:$B$23</c:f>
              <c:strCache>
                <c:ptCount val="5"/>
                <c:pt idx="0">
                  <c:v>2009/10</c:v>
                </c:pt>
                <c:pt idx="1">
                  <c:v>2010/11</c:v>
                </c:pt>
                <c:pt idx="2">
                  <c:v>2011/12</c:v>
                </c:pt>
                <c:pt idx="3">
                  <c:v>2012/13</c:v>
                </c:pt>
                <c:pt idx="4">
                  <c:v>2013/14</c:v>
                </c:pt>
              </c:strCache>
            </c:strRef>
          </c:cat>
          <c:val>
            <c:numRef>
              <c:f>'Data Entry'!$Q$28:$Q$32</c:f>
              <c:numCache>
                <c:ptCount val="5"/>
                <c:pt idx="0">
                  <c:v>0.25</c:v>
                </c:pt>
                <c:pt idx="1">
                  <c:v>0.25</c:v>
                </c:pt>
                <c:pt idx="2">
                  <c:v>0.25</c:v>
                </c:pt>
                <c:pt idx="3">
                  <c:v>0.25</c:v>
                </c:pt>
                <c:pt idx="4">
                  <c:v>0.25</c:v>
                </c:pt>
              </c:numCache>
            </c:numRef>
          </c:val>
          <c:smooth val="0"/>
        </c:ser>
        <c:marker val="1"/>
        <c:axId val="60467183"/>
        <c:axId val="7333736"/>
      </c:lineChart>
      <c:catAx>
        <c:axId val="6046718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7333736"/>
        <c:crossesAt val="0"/>
        <c:auto val="1"/>
        <c:lblOffset val="100"/>
        <c:tickLblSkip val="1"/>
        <c:noMultiLvlLbl val="0"/>
      </c:catAx>
      <c:valAx>
        <c:axId val="7333736"/>
        <c:scaling>
          <c:orientation val="minMax"/>
          <c:min val="0"/>
        </c:scaling>
        <c:axPos val="l"/>
        <c:title>
          <c:tx>
            <c:rich>
              <a:bodyPr vert="horz" rot="-5400000" anchor="ctr"/>
              <a:lstStyle/>
              <a:p>
                <a:pPr algn="ctr">
                  <a:defRPr/>
                </a:pPr>
                <a:r>
                  <a:rPr lang="en-US" cap="none" sz="875" b="0" i="0" u="none" baseline="0">
                    <a:solidFill>
                      <a:srgbClr val="000000"/>
                    </a:solidFill>
                  </a:rPr>
                  <a:t>Percent</a:t>
                </a:r>
              </a:p>
            </c:rich>
          </c:tx>
          <c:layout>
            <c:manualLayout>
              <c:xMode val="factor"/>
              <c:yMode val="factor"/>
              <c:x val="-0.001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467183"/>
        <c:crossesAt val="1"/>
        <c:crossBetween val="between"/>
        <c:dispUnits/>
        <c:minorUnit val="0.02"/>
      </c:valAx>
      <c:spPr>
        <a:noFill/>
        <a:ln w="12700">
          <a:solidFill>
            <a:srgbClr val="000000"/>
          </a:solidFill>
        </a:ln>
      </c:spPr>
    </c:plotArea>
    <c:legend>
      <c:legendPos val="r"/>
      <c:legendEntry>
        <c:idx val="2"/>
        <c:delete val="1"/>
      </c:legendEntry>
      <c:layout>
        <c:manualLayout>
          <c:xMode val="edge"/>
          <c:yMode val="edge"/>
          <c:x val="0.244"/>
          <c:y val="0.85475"/>
          <c:w val="0.5835"/>
          <c:h val="0.117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
          <c:w val="0.9225"/>
          <c:h val="0.837"/>
        </c:manualLayout>
      </c:layout>
      <c:lineChart>
        <c:grouping val="standard"/>
        <c:varyColors val="0"/>
        <c:ser>
          <c:idx val="0"/>
          <c:order val="0"/>
          <c:tx>
            <c:v>Javelina/ Herd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'Data Entry'!$B$19:$B$23</c:f>
              <c:strCache>
                <c:ptCount val="5"/>
                <c:pt idx="0">
                  <c:v>2009/10</c:v>
                </c:pt>
                <c:pt idx="1">
                  <c:v>2010/11</c:v>
                </c:pt>
                <c:pt idx="2">
                  <c:v>2011/12</c:v>
                </c:pt>
                <c:pt idx="3">
                  <c:v>2012/13</c:v>
                </c:pt>
                <c:pt idx="4">
                  <c:v>2013/14</c:v>
                </c:pt>
              </c:strCache>
            </c:strRef>
          </c:cat>
          <c:val>
            <c:numRef>
              <c:f>'Data Entry'!$J$19:$J$23</c:f>
              <c:numCache>
                <c:ptCount val="5"/>
                <c:pt idx="0">
                  <c:v>6</c:v>
                </c:pt>
                <c:pt idx="1">
                  <c:v>13</c:v>
                </c:pt>
                <c:pt idx="2">
                  <c:v>11.4375</c:v>
                </c:pt>
                <c:pt idx="3">
                  <c:v>9.076923076923077</c:v>
                </c:pt>
                <c:pt idx="4">
                  <c:v>9.058823529411764</c:v>
                </c:pt>
              </c:numCache>
            </c:numRef>
          </c:val>
          <c:smooth val="0"/>
        </c:ser>
        <c:ser>
          <c:idx val="1"/>
          <c:order val="1"/>
          <c:tx>
            <c:v>Guideline Range</c:v>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'Javelina Recommendation'!$AE$1:$AE$5</c:f>
              <c:numCache/>
            </c:numRef>
          </c:val>
          <c:smooth val="0"/>
        </c:ser>
        <c:ser>
          <c:idx val="2"/>
          <c:order val="2"/>
          <c:tx>
            <c:v>GL Upper</c:v>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'Javelina Recommendation'!$AF$1:$AF$5</c:f>
              <c:numCache/>
            </c:numRef>
          </c:val>
          <c:smooth val="0"/>
        </c:ser>
        <c:marker val="1"/>
        <c:axId val="66003625"/>
        <c:axId val="57161714"/>
      </c:lineChart>
      <c:catAx>
        <c:axId val="660036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161714"/>
        <c:crossesAt val="0"/>
        <c:auto val="1"/>
        <c:lblOffset val="100"/>
        <c:tickLblSkip val="1"/>
        <c:noMultiLvlLbl val="0"/>
      </c:catAx>
      <c:valAx>
        <c:axId val="57161714"/>
        <c:scaling>
          <c:orientation val="minMax"/>
          <c:min val="0"/>
        </c:scaling>
        <c:axPos val="l"/>
        <c:title>
          <c:tx>
            <c:rich>
              <a:bodyPr vert="horz" rot="-5400000" anchor="ctr"/>
              <a:lstStyle/>
              <a:p>
                <a:pPr algn="ctr">
                  <a:defRPr/>
                </a:pPr>
                <a:r>
                  <a:rPr lang="en-US" cap="none" sz="875" b="0" i="0" u="none" baseline="0">
                    <a:solidFill>
                      <a:srgbClr val="000000"/>
                    </a:solidFill>
                  </a:rPr>
                  <a:t>Javelina</a:t>
                </a:r>
              </a:p>
            </c:rich>
          </c:tx>
          <c:layout>
            <c:manualLayout>
              <c:xMode val="factor"/>
              <c:yMode val="factor"/>
              <c:x val="-0.00275"/>
              <c:y val="-0.0045"/>
            </c:manualLayout>
          </c:layout>
          <c:overlay val="0"/>
          <c:spPr>
            <a:noFill/>
            <a:ln>
              <a:noFill/>
            </a:ln>
          </c:spPr>
        </c:title>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003625"/>
        <c:crossesAt val="1"/>
        <c:crossBetween val="between"/>
        <c:dispUnits/>
        <c:minorUnit val="0.4"/>
      </c:valAx>
      <c:spPr>
        <a:noFill/>
        <a:ln w="12700">
          <a:solidFill>
            <a:srgbClr val="000000"/>
          </a:solidFill>
        </a:ln>
      </c:spPr>
    </c:plotArea>
    <c:legend>
      <c:legendPos val="r"/>
      <c:legendEntry>
        <c:idx val="2"/>
        <c:delete val="1"/>
      </c:legendEntry>
      <c:layout>
        <c:manualLayout>
          <c:xMode val="edge"/>
          <c:yMode val="edge"/>
          <c:x val="0.2335"/>
          <c:y val="0.84525"/>
          <c:w val="0.5835"/>
          <c:h val="0.116"/>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0</xdr:rowOff>
    </xdr:from>
    <xdr:to>
      <xdr:col>11</xdr:col>
      <xdr:colOff>0</xdr:colOff>
      <xdr:row>93</xdr:row>
      <xdr:rowOff>0</xdr:rowOff>
    </xdr:to>
    <xdr:sp>
      <xdr:nvSpPr>
        <xdr:cNvPr id="1" name="Text Box 1025"/>
        <xdr:cNvSpPr txBox="1">
          <a:spLocks noChangeArrowheads="1"/>
        </xdr:cNvSpPr>
      </xdr:nvSpPr>
      <xdr:spPr>
        <a:xfrm>
          <a:off x="9525" y="9658350"/>
          <a:ext cx="5610225" cy="7162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During the 2013/2014 survey, 154 javelina were observed.  The five-year average shows 153 javelina observed during survey. Of the 154 javelina observed, 110 were adults, 26 were juveniles and 18 were reds (0 unk). There were 17 groups seen which is slightly lower than the 5-year average of 18 groups. The average herd size was 9.1 javelina with 40 juveniles per 100 adults. This year’s average herd size is above the 5-year average of 8.4 and the juvenile to adult ratio is higher than the 5-year mean of 30. 
</a:t>
          </a:r>
          <a:r>
            <a:rPr lang="en-US" cap="none" sz="1100" b="1" i="0" u="none" baseline="0">
              <a:solidFill>
                <a:srgbClr val="000000"/>
              </a:solidFill>
              <a:latin typeface="Calibri"/>
              <a:ea typeface="Calibri"/>
              <a:cs typeface="Calibri"/>
            </a:rPr>
            <a:t>Habitat: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Rainfall has been extremely low for 36A for the past few years. The table below shows the % precipitation as an average for the past 5 years (February 2009-January 2014).
</a:t>
          </a:r>
          <a:r>
            <a:rPr lang="en-US" cap="none" sz="1100" b="1" i="0" u="none" baseline="0">
              <a:solidFill>
                <a:srgbClr val="000000"/>
              </a:solidFill>
              <a:latin typeface="Calibri"/>
              <a:ea typeface="Calibri"/>
              <a:cs typeface="Calibri"/>
            </a:rPr>
            <a:t>  Total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Normal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Difference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of normal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Tucson</a:t>
          </a:r>
          <a:r>
            <a:rPr lang="en-US" cap="none" sz="1100" b="0" i="0" u="none" baseline="0">
              <a:solidFill>
                <a:srgbClr val="000000"/>
              </a:solidFill>
              <a:latin typeface="Calibri"/>
              <a:ea typeface="Calibri"/>
              <a:cs typeface="Calibri"/>
            </a:rPr>
            <a:t>   44.84 59.05 -14.21 76
</a:t>
          </a:r>
          <a:r>
            <a:rPr lang="en-US" cap="none" sz="1100" b="1" i="0" u="none" baseline="0">
              <a:solidFill>
                <a:srgbClr val="000000"/>
              </a:solidFill>
              <a:latin typeface="Calibri"/>
              <a:ea typeface="Calibri"/>
              <a:cs typeface="Calibri"/>
            </a:rPr>
            <a:t>Green Valley</a:t>
          </a:r>
          <a:r>
            <a:rPr lang="en-US" cap="none" sz="1100" b="0" i="0" u="none" baseline="0">
              <a:solidFill>
                <a:srgbClr val="000000"/>
              </a:solidFill>
              <a:latin typeface="Calibri"/>
              <a:ea typeface="Calibri"/>
              <a:cs typeface="Calibri"/>
            </a:rPr>
            <a:t>   52.76 73.37 -20.61 72
</a:t>
          </a:r>
          <a:r>
            <a:rPr lang="en-US" cap="none" sz="1100" b="1" i="0" u="none" baseline="0">
              <a:solidFill>
                <a:srgbClr val="000000"/>
              </a:solidFill>
              <a:latin typeface="Calibri"/>
              <a:ea typeface="Calibri"/>
              <a:cs typeface="Calibri"/>
            </a:rPr>
            <a:t>Anvil Ranch</a:t>
          </a:r>
          <a:r>
            <a:rPr lang="en-US" cap="none" sz="1100" b="0" i="0" u="none" baseline="0">
              <a:solidFill>
                <a:srgbClr val="000000"/>
              </a:solidFill>
              <a:latin typeface="Calibri"/>
              <a:ea typeface="Calibri"/>
              <a:cs typeface="Calibri"/>
            </a:rPr>
            <a:t>   48.94 59.67 -10.73 82
</a:t>
          </a:r>
          <a:r>
            <a:rPr lang="en-US" cap="none" sz="1100" b="1" i="0" u="none" baseline="0">
              <a:solidFill>
                <a:srgbClr val="000000"/>
              </a:solidFill>
              <a:latin typeface="Calibri"/>
              <a:ea typeface="Calibri"/>
              <a:cs typeface="Calibri"/>
            </a:rPr>
            <a:t>Arivaca</a:t>
          </a:r>
          <a:r>
            <a:rPr lang="en-US" cap="none" sz="1100" b="0" i="0" u="none" baseline="0">
              <a:solidFill>
                <a:srgbClr val="000000"/>
              </a:solidFill>
              <a:latin typeface="Calibri"/>
              <a:ea typeface="Calibri"/>
              <a:cs typeface="Calibri"/>
            </a:rPr>
            <a:t>   79.57 93.2 -13.63 85
</a:t>
          </a:r>
          <a:r>
            <a:rPr lang="en-US" cap="none" sz="1100" b="1" i="0" u="none" baseline="0">
              <a:solidFill>
                <a:srgbClr val="000000"/>
              </a:solidFill>
              <a:latin typeface="Calibri"/>
              <a:ea typeface="Calibri"/>
              <a:cs typeface="Calibri"/>
            </a:rPr>
            <a:t>Sasabe </a:t>
          </a:r>
          <a:r>
            <a:rPr lang="en-US" cap="none" sz="1100" b="0" i="0" u="none" baseline="0">
              <a:solidFill>
                <a:srgbClr val="000000"/>
              </a:solidFill>
              <a:latin typeface="Calibri"/>
              <a:ea typeface="Calibri"/>
              <a:cs typeface="Calibri"/>
            </a:rPr>
            <a:t>   63.09 86.68 -23.59 73
</a:t>
          </a:r>
          <a:r>
            <a:rPr lang="en-US" cap="none" sz="1100" b="0" i="0" u="none" baseline="0">
              <a:solidFill>
                <a:srgbClr val="000000"/>
              </a:solidFill>
              <a:latin typeface="Calibri"/>
              <a:ea typeface="Calibri"/>
              <a:cs typeface="Calibri"/>
            </a:rPr>
            <a:t> (http://www.wrh.noaa.gov/twc/climate/seazDM/5yr.php)
</a:t>
          </a:r>
          <a:r>
            <a:rPr lang="en-US" cap="none" sz="1100" b="0" i="0" u="none" baseline="0">
              <a:solidFill>
                <a:srgbClr val="000000"/>
              </a:solidFill>
              <a:latin typeface="Calibri"/>
              <a:ea typeface="Calibri"/>
              <a:cs typeface="Calibri"/>
            </a:rPr>
            <a:t>The table below shows the % precipitation from September 2013- January 2014. Since the beginning of 2013, there has been variable but mainly low rainfall across GMU 36A.
</a:t>
          </a:r>
          <a:r>
            <a:rPr lang="en-US" cap="none" sz="1100" b="1" i="0" u="none" baseline="0">
              <a:solidFill>
                <a:srgbClr val="000000"/>
              </a:solidFill>
              <a:latin typeface="Calibri"/>
              <a:ea typeface="Calibri"/>
              <a:cs typeface="Calibri"/>
            </a:rPr>
            <a:t>  Total Normal Difference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of normal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Tucson</a:t>
          </a:r>
          <a:r>
            <a:rPr lang="en-US" cap="none" sz="1100" b="0" i="0" u="none" baseline="0">
              <a:solidFill>
                <a:srgbClr val="000000"/>
              </a:solidFill>
              <a:latin typeface="Calibri"/>
              <a:ea typeface="Calibri"/>
              <a:cs typeface="Calibri"/>
            </a:rPr>
            <a:t>   3.68 4.62 -0.94  80
</a:t>
          </a:r>
          <a:r>
            <a:rPr lang="en-US" cap="none" sz="1100" b="1" i="0" u="none" baseline="0">
              <a:solidFill>
                <a:srgbClr val="000000"/>
              </a:solidFill>
              <a:latin typeface="Calibri"/>
              <a:ea typeface="Calibri"/>
              <a:cs typeface="Calibri"/>
            </a:rPr>
            <a:t>Green Valley  </a:t>
          </a:r>
          <a:r>
            <a:rPr lang="en-US" cap="none" sz="1100" b="0" i="0" u="none" baseline="0">
              <a:solidFill>
                <a:srgbClr val="000000"/>
              </a:solidFill>
              <a:latin typeface="Calibri"/>
              <a:ea typeface="Calibri"/>
              <a:cs typeface="Calibri"/>
            </a:rPr>
            <a:t> 5.98  5.33  0.65  112
</a:t>
          </a:r>
          <a:r>
            <a:rPr lang="en-US" cap="none" sz="1100" b="1" i="0" u="none" baseline="0">
              <a:solidFill>
                <a:srgbClr val="000000"/>
              </a:solidFill>
              <a:latin typeface="Calibri"/>
              <a:ea typeface="Calibri"/>
              <a:cs typeface="Calibri"/>
            </a:rPr>
            <a:t>Anvil Ranch</a:t>
          </a:r>
          <a:r>
            <a:rPr lang="en-US" cap="none" sz="1100" b="0" i="0" u="none" baseline="0">
              <a:solidFill>
                <a:srgbClr val="000000"/>
              </a:solidFill>
              <a:latin typeface="Calibri"/>
              <a:ea typeface="Calibri"/>
              <a:cs typeface="Calibri"/>
            </a:rPr>
            <a:t>   4.92  4.20  0.72  117
</a:t>
          </a:r>
          <a:r>
            <a:rPr lang="en-US" cap="none" sz="1100" b="1" i="0" u="none" baseline="0">
              <a:solidFill>
                <a:srgbClr val="000000"/>
              </a:solidFill>
              <a:latin typeface="Calibri"/>
              <a:ea typeface="Calibri"/>
              <a:cs typeface="Calibri"/>
            </a:rPr>
            <a:t>Arivaca  </a:t>
          </a:r>
          <a:r>
            <a:rPr lang="en-US" cap="none" sz="1100" b="0" i="0" u="none" baseline="0">
              <a:solidFill>
                <a:srgbClr val="000000"/>
              </a:solidFill>
              <a:latin typeface="Calibri"/>
              <a:ea typeface="Calibri"/>
              <a:cs typeface="Calibri"/>
            </a:rPr>
            <a:t> 5.26  6.56  -1.30  80
</a:t>
          </a:r>
          <a:r>
            <a:rPr lang="en-US" cap="none" sz="1100" b="1" i="0" u="none" baseline="0">
              <a:solidFill>
                <a:srgbClr val="000000"/>
              </a:solidFill>
              <a:latin typeface="Calibri"/>
              <a:ea typeface="Calibri"/>
              <a:cs typeface="Calibri"/>
            </a:rPr>
            <a:t>Sasabe INS</a:t>
          </a:r>
          <a:r>
            <a:rPr lang="en-US" cap="none" sz="1100" b="0" i="0" u="none" baseline="0">
              <a:solidFill>
                <a:srgbClr val="000000"/>
              </a:solidFill>
              <a:latin typeface="Calibri"/>
              <a:ea typeface="Calibri"/>
              <a:cs typeface="Calibri"/>
            </a:rPr>
            <a:t>   3.34  6.56  -3.22  51
</a:t>
          </a:r>
          <a:r>
            <a:rPr lang="en-US" cap="none" sz="1100" b="0" i="0" u="none" baseline="0">
              <a:solidFill>
                <a:srgbClr val="000000"/>
              </a:solidFill>
              <a:latin typeface="Calibri"/>
              <a:ea typeface="Calibri"/>
              <a:cs typeface="Calibri"/>
            </a:rPr>
            <a:t>(http://www.wrh.noaa.gov/twc/climate/seazDM/5mo.php)
</a:t>
          </a:r>
          <a:r>
            <a:rPr lang="en-US" cap="none" sz="1100" b="1" i="0" u="none" baseline="0">
              <a:solidFill>
                <a:srgbClr val="000000"/>
              </a:solidFill>
              <a:latin typeface="Calibri"/>
              <a:ea typeface="Calibri"/>
              <a:cs typeface="Calibri"/>
            </a:rPr>
            <a:t>Comparative Hunt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Hunter success was at 25% for all of the hunts during the 2013/2014 season. This is the same as the five-year average of 25%. During the spring general hunt, all 500 permits were issued, an increase of 25 tags from the previous year. This hunt had a 92% participation rate with 25% hunt success. This resulted in the removal of 115 javelina. The HAM hunt sold all permits for the second year in a row. There was 92% participation with 20% success. 21 javelina were harvested during the HAM hunt. Archery hunters had a 30% success rate and harvested 89 javelina. 
</a:t>
          </a:r>
          <a:r>
            <a:rPr lang="en-US" cap="none" sz="1100" b="0" i="0" u="none" baseline="0">
              <a:solidFill>
                <a:srgbClr val="000000"/>
              </a:solidFill>
              <a:latin typeface="Calibri"/>
              <a:ea typeface="Calibri"/>
              <a:cs typeface="Calibri"/>
            </a:rPr>
            <a:t>An interesting trend to note is the junior’s success rate. It decreased in the past four years, culminating in 0 harvests last year. Another interesting note is the high number of archery harvests last year (89 versus in the 40s).
</a:t>
          </a:r>
          <a:r>
            <a:rPr lang="en-US" cap="none" sz="1100" b="0" i="0" u="none" baseline="0">
              <a:solidFill>
                <a:srgbClr val="000000"/>
              </a:solidFill>
              <a:latin typeface="Calibri"/>
              <a:ea typeface="Calibri"/>
              <a:cs typeface="Calibri"/>
            </a:rPr>
            <a:t>A double count calculation was done with the helicopter flight data. The flight was 142 miles long and the area extrapolated to was 617 square miles using the “Hunt Habitat by GMU” document. This resulted in a population estimate of 3079 animals, which is much higher than this excel document estimate of 1607. 
</a:t>
          </a:r>
          <a:r>
            <a:rPr lang="en-US" cap="none" sz="1100" b="1" i="0" u="none" baseline="0">
              <a:solidFill>
                <a:srgbClr val="000000"/>
              </a:solidFill>
              <a:latin typeface="Calibri"/>
              <a:ea typeface="Calibri"/>
              <a:cs typeface="Calibri"/>
            </a:rPr>
            <a:t>Summary and Recommendations: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 were variable this year. The mean adults per herd, and the mean herd size were within guidelines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while the number of juveniles per 100 adults was above guidelines. The hunt success was the top guideline. Since these indicators were all oscillating over the past 3 years, the 3-year average was used to indicate permit number changes.  The only parameter that suggested an increase in permits was hunt success. All other 3-year averages were within guidelines. Because of this and the 50 tag increase last year, I recommend no change in permits.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11</xdr:col>
      <xdr:colOff>9525</xdr:colOff>
      <xdr:row>49</xdr:row>
      <xdr:rowOff>0</xdr:rowOff>
    </xdr:from>
    <xdr:to>
      <xdr:col>22</xdr:col>
      <xdr:colOff>57150</xdr:colOff>
      <xdr:row>93</xdr:row>
      <xdr:rowOff>0</xdr:rowOff>
    </xdr:to>
    <xdr:sp>
      <xdr:nvSpPr>
        <xdr:cNvPr id="2" name="Text Box 1026"/>
        <xdr:cNvSpPr txBox="1">
          <a:spLocks noChangeArrowheads="1"/>
        </xdr:cNvSpPr>
      </xdr:nvSpPr>
      <xdr:spPr>
        <a:xfrm>
          <a:off x="5629275" y="9658350"/>
          <a:ext cx="5610225" cy="7162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11</xdr:col>
      <xdr:colOff>9525</xdr:colOff>
      <xdr:row>4</xdr:row>
      <xdr:rowOff>19050</xdr:rowOff>
    </xdr:from>
    <xdr:to>
      <xdr:col>22</xdr:col>
      <xdr:colOff>0</xdr:colOff>
      <xdr:row>13</xdr:row>
      <xdr:rowOff>0</xdr:rowOff>
    </xdr:to>
    <xdr:graphicFrame>
      <xdr:nvGraphicFramePr>
        <xdr:cNvPr id="3" name="Chart 1027"/>
        <xdr:cNvGraphicFramePr/>
      </xdr:nvGraphicFramePr>
      <xdr:xfrm>
        <a:off x="5629275" y="819150"/>
        <a:ext cx="5553075" cy="1781175"/>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26</xdr:row>
      <xdr:rowOff>0</xdr:rowOff>
    </xdr:from>
    <xdr:to>
      <xdr:col>22</xdr:col>
      <xdr:colOff>0</xdr:colOff>
      <xdr:row>35</xdr:row>
      <xdr:rowOff>0</xdr:rowOff>
    </xdr:to>
    <xdr:graphicFrame>
      <xdr:nvGraphicFramePr>
        <xdr:cNvPr id="4" name="Chart 1028"/>
        <xdr:cNvGraphicFramePr/>
      </xdr:nvGraphicFramePr>
      <xdr:xfrm>
        <a:off x="5629275" y="5210175"/>
        <a:ext cx="5553075" cy="1724025"/>
      </xdr:xfrm>
      <a:graphic>
        <a:graphicData uri="http://schemas.openxmlformats.org/drawingml/2006/chart">
          <c:chart xmlns:c="http://schemas.openxmlformats.org/drawingml/2006/chart" r:id="rId2"/>
        </a:graphicData>
      </a:graphic>
    </xdr:graphicFrame>
    <xdr:clientData/>
  </xdr:twoCellAnchor>
  <xdr:twoCellAnchor>
    <xdr:from>
      <xdr:col>11</xdr:col>
      <xdr:colOff>9525</xdr:colOff>
      <xdr:row>37</xdr:row>
      <xdr:rowOff>0</xdr:rowOff>
    </xdr:from>
    <xdr:to>
      <xdr:col>22</xdr:col>
      <xdr:colOff>0</xdr:colOff>
      <xdr:row>45</xdr:row>
      <xdr:rowOff>190500</xdr:rowOff>
    </xdr:to>
    <xdr:graphicFrame>
      <xdr:nvGraphicFramePr>
        <xdr:cNvPr id="5" name="Chart 1029"/>
        <xdr:cNvGraphicFramePr/>
      </xdr:nvGraphicFramePr>
      <xdr:xfrm>
        <a:off x="5629275" y="7334250"/>
        <a:ext cx="5553075" cy="1752600"/>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15</xdr:row>
      <xdr:rowOff>0</xdr:rowOff>
    </xdr:from>
    <xdr:to>
      <xdr:col>22</xdr:col>
      <xdr:colOff>0</xdr:colOff>
      <xdr:row>24</xdr:row>
      <xdr:rowOff>0</xdr:rowOff>
    </xdr:to>
    <xdr:graphicFrame>
      <xdr:nvGraphicFramePr>
        <xdr:cNvPr id="6" name="Chart 1030"/>
        <xdr:cNvGraphicFramePr/>
      </xdr:nvGraphicFramePr>
      <xdr:xfrm>
        <a:off x="5629275" y="3000375"/>
        <a:ext cx="5553075" cy="180975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klima\Desktop\AZGFD\Biology\Hunt%20Recommendations\2011\Jav\Turkey%20Hunt%20Rec%20Template%20-%20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ll Data Entry"/>
      <sheetName val="Fall Recommendation"/>
      <sheetName val="Spring Data Entry"/>
      <sheetName val="Spring Recommendation"/>
      <sheetName val="Habitat Scorecard"/>
      <sheetName val="Turkey Hunt Rec Template - DRAF"/>
    </sheetNames>
    <definedNames>
      <definedName name="FPrint4"/>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AH97"/>
  <sheetViews>
    <sheetView tabSelected="1" zoomScale="83" zoomScaleNormal="83" zoomScalePageLayoutView="0" workbookViewId="0" topLeftCell="A7">
      <selection activeCell="AA12" sqref="AA12"/>
    </sheetView>
  </sheetViews>
  <sheetFormatPr defaultColWidth="9.140625" defaultRowHeight="12.75"/>
  <cols>
    <col min="1" max="1" width="7.00390625" style="3" customWidth="1"/>
    <col min="2" max="2" width="5.140625" style="3" customWidth="1"/>
    <col min="3" max="3" width="9.421875" style="3" customWidth="1"/>
    <col min="4" max="4" width="8.57421875" style="3" customWidth="1"/>
    <col min="5" max="5" width="6.7109375" style="3" customWidth="1"/>
    <col min="6" max="6" width="8.421875" style="3" customWidth="1"/>
    <col min="7" max="7" width="9.00390625" style="3" customWidth="1"/>
    <col min="8" max="8" width="9.421875" style="3" customWidth="1"/>
    <col min="9" max="9" width="8.421875" style="3" customWidth="1"/>
    <col min="10" max="10" width="5.7109375" style="3" customWidth="1"/>
    <col min="11" max="11" width="6.421875" style="3" customWidth="1"/>
    <col min="12" max="14" width="7.57421875" style="3" customWidth="1"/>
    <col min="15" max="15" width="6.57421875" style="3" customWidth="1"/>
    <col min="16" max="16" width="8.7109375" style="3" bestFit="1" customWidth="1"/>
    <col min="17" max="22" width="7.57421875" style="3" customWidth="1"/>
    <col min="23" max="31" width="9.140625" style="3" customWidth="1"/>
    <col min="32" max="32" width="10.421875" style="3" bestFit="1" customWidth="1"/>
    <col min="33" max="16384" width="9.140625" style="3" customWidth="1"/>
  </cols>
  <sheetData>
    <row r="1" spans="1:34" ht="15.75">
      <c r="A1" s="3" t="s">
        <v>1</v>
      </c>
      <c r="B1" s="85" t="s">
        <v>107</v>
      </c>
      <c r="C1" s="85"/>
      <c r="D1" s="92" t="s">
        <v>3</v>
      </c>
      <c r="E1" s="92"/>
      <c r="F1" s="109" t="s">
        <v>33</v>
      </c>
      <c r="G1" s="109"/>
      <c r="H1" s="109"/>
      <c r="I1" s="9" t="s">
        <v>105</v>
      </c>
      <c r="J1" s="10"/>
      <c r="K1" s="62" t="s">
        <v>104</v>
      </c>
      <c r="L1" s="3" t="s">
        <v>1</v>
      </c>
      <c r="M1" s="109" t="str">
        <f>$B$1</f>
        <v>36A</v>
      </c>
      <c r="N1" s="109"/>
      <c r="O1" s="109"/>
      <c r="P1" s="3" t="s">
        <v>3</v>
      </c>
      <c r="Q1" s="109" t="s">
        <v>33</v>
      </c>
      <c r="R1" s="109"/>
      <c r="S1" s="109"/>
      <c r="U1" s="10" t="s">
        <v>2</v>
      </c>
      <c r="V1" s="11" t="str">
        <f>$K$1</f>
        <v>2011</v>
      </c>
      <c r="AC1" s="2">
        <v>6</v>
      </c>
      <c r="AD1" s="2">
        <v>9</v>
      </c>
      <c r="AE1" s="2">
        <v>7</v>
      </c>
      <c r="AF1" s="12">
        <v>10</v>
      </c>
      <c r="AG1" s="2">
        <v>20</v>
      </c>
      <c r="AH1" s="2">
        <v>30</v>
      </c>
    </row>
    <row r="2" spans="29:34" ht="15.75">
      <c r="AC2" s="2">
        <v>6</v>
      </c>
      <c r="AD2" s="2">
        <v>9</v>
      </c>
      <c r="AE2" s="2">
        <v>7</v>
      </c>
      <c r="AF2" s="12">
        <v>10</v>
      </c>
      <c r="AG2" s="2">
        <v>20</v>
      </c>
      <c r="AH2" s="2">
        <v>30</v>
      </c>
    </row>
    <row r="3" spans="1:34" ht="15.75">
      <c r="A3" s="13" t="s">
        <v>34</v>
      </c>
      <c r="L3" s="13" t="s">
        <v>14</v>
      </c>
      <c r="AC3" s="2">
        <v>6</v>
      </c>
      <c r="AD3" s="2">
        <v>9</v>
      </c>
      <c r="AE3" s="2">
        <v>7</v>
      </c>
      <c r="AF3" s="12">
        <v>10</v>
      </c>
      <c r="AG3" s="2">
        <v>20</v>
      </c>
      <c r="AH3" s="2">
        <v>30</v>
      </c>
    </row>
    <row r="4" spans="1:34" s="17" customFormat="1" ht="15.75" customHeight="1">
      <c r="A4" s="76" t="s">
        <v>35</v>
      </c>
      <c r="B4" s="77"/>
      <c r="C4" s="78"/>
      <c r="D4" s="74" t="s">
        <v>36</v>
      </c>
      <c r="E4" s="75"/>
      <c r="F4" s="14" t="str">
        <f>'Data Entry'!B21</f>
        <v>2011/12</v>
      </c>
      <c r="G4" s="14" t="str">
        <f>'Data Entry'!B22</f>
        <v>2012/13</v>
      </c>
      <c r="H4" s="14" t="str">
        <f>'Data Entry'!B23</f>
        <v>2013/14</v>
      </c>
      <c r="I4" s="14" t="s">
        <v>16</v>
      </c>
      <c r="J4" s="74" t="s">
        <v>43</v>
      </c>
      <c r="K4" s="75"/>
      <c r="L4" s="15" t="s">
        <v>52</v>
      </c>
      <c r="M4" s="16"/>
      <c r="N4" s="16"/>
      <c r="AC4" s="2">
        <v>6</v>
      </c>
      <c r="AD4" s="2">
        <v>9</v>
      </c>
      <c r="AE4" s="2">
        <v>7</v>
      </c>
      <c r="AF4" s="12">
        <v>10</v>
      </c>
      <c r="AG4" s="2">
        <v>20</v>
      </c>
      <c r="AH4" s="2">
        <v>30</v>
      </c>
    </row>
    <row r="5" spans="1:34" s="17" customFormat="1" ht="15.75" customHeight="1">
      <c r="A5" s="76" t="s">
        <v>64</v>
      </c>
      <c r="B5" s="77"/>
      <c r="C5" s="78"/>
      <c r="D5" s="74" t="s">
        <v>42</v>
      </c>
      <c r="E5" s="75"/>
      <c r="F5" s="18">
        <f>'Data Entry'!I21</f>
        <v>9.5</v>
      </c>
      <c r="G5" s="18">
        <f>'Data Entry'!I22</f>
        <v>6.615384615384615</v>
      </c>
      <c r="H5" s="18">
        <f>'Data Entry'!I23</f>
        <v>6.470588235294118</v>
      </c>
      <c r="I5" s="18">
        <f>SUM('Data Entry'!C21:C23)/SUM('Data Entry'!H21:H23)</f>
        <v>7.565217391304348</v>
      </c>
      <c r="J5" s="99" t="s">
        <v>63</v>
      </c>
      <c r="K5" s="100"/>
      <c r="AC5" s="2">
        <v>6</v>
      </c>
      <c r="AD5" s="2">
        <v>9</v>
      </c>
      <c r="AE5" s="2">
        <v>7</v>
      </c>
      <c r="AF5" s="12">
        <v>10</v>
      </c>
      <c r="AG5" s="2">
        <v>20</v>
      </c>
      <c r="AH5" s="2">
        <v>30</v>
      </c>
    </row>
    <row r="6" spans="1:11" ht="15.75" customHeight="1">
      <c r="A6" s="76" t="s">
        <v>53</v>
      </c>
      <c r="B6" s="77"/>
      <c r="C6" s="78" t="s">
        <v>38</v>
      </c>
      <c r="D6" s="74" t="s">
        <v>45</v>
      </c>
      <c r="E6" s="75"/>
      <c r="F6" s="18">
        <f>'Data Entry'!J21</f>
        <v>11.4375</v>
      </c>
      <c r="G6" s="18">
        <f>'Data Entry'!J22</f>
        <v>9.076923076923077</v>
      </c>
      <c r="H6" s="18">
        <f>'Data Entry'!J23</f>
        <v>9.058823529411764</v>
      </c>
      <c r="I6" s="18">
        <f>SUM('Data Entry'!F21:F23)/SUM('Data Entry'!H21:H23)</f>
        <v>9.891304347826088</v>
      </c>
      <c r="J6" s="99" t="s">
        <v>63</v>
      </c>
      <c r="K6" s="100"/>
    </row>
    <row r="7" spans="1:11" ht="15.75" customHeight="1">
      <c r="A7" s="76" t="s">
        <v>44</v>
      </c>
      <c r="B7" s="77"/>
      <c r="C7" s="78" t="s">
        <v>39</v>
      </c>
      <c r="D7" s="74" t="s">
        <v>46</v>
      </c>
      <c r="E7" s="75"/>
      <c r="F7" s="19">
        <f>'Data Entry'!K21</f>
        <v>18.421052631578945</v>
      </c>
      <c r="G7" s="19">
        <f>'Data Entry'!K22</f>
        <v>32.55813953488372</v>
      </c>
      <c r="H7" s="19">
        <f>'Data Entry'!K23</f>
        <v>40</v>
      </c>
      <c r="I7" s="19">
        <f>(SUM('Data Entry'!D21:D23)/SUM('Data Entry'!C21:C23))*100</f>
        <v>28.735632183908045</v>
      </c>
      <c r="J7" s="99" t="s">
        <v>63</v>
      </c>
      <c r="K7" s="100"/>
    </row>
    <row r="8" spans="1:11" ht="15.75" customHeight="1">
      <c r="A8" s="76" t="s">
        <v>86</v>
      </c>
      <c r="B8" s="77"/>
      <c r="C8" s="78" t="s">
        <v>40</v>
      </c>
      <c r="D8" s="74" t="s">
        <v>47</v>
      </c>
      <c r="E8" s="75"/>
      <c r="F8" s="20">
        <f>'Data Entry'!O30</f>
        <v>0.2154696132596685</v>
      </c>
      <c r="G8" s="20">
        <f>'Data Entry'!O31</f>
        <v>0.3025974025974026</v>
      </c>
      <c r="H8" s="20">
        <f>'Data Entry'!O32</f>
        <v>0.25111607142857145</v>
      </c>
      <c r="I8" s="20">
        <f>(SUM('Data Entry'!E30:E32)+SUM('Data Entry'!H30:H32)+SUM('Data Entry'!K30:K32)+SUM('Data Entry'!N30:N32))/(SUM('Data Entry'!D30:D32)+SUM('Data Entry'!G30:G32)+SUM('Data Entry'!J30:J32)+SUM('Data Entry'!M30:M32))</f>
        <v>0.2569037656903766</v>
      </c>
      <c r="J8" s="99" t="s">
        <v>108</v>
      </c>
      <c r="K8" s="100"/>
    </row>
    <row r="9" spans="1:11" ht="15.75" customHeight="1">
      <c r="A9" s="86" t="s">
        <v>41</v>
      </c>
      <c r="B9" s="87"/>
      <c r="C9" s="87"/>
      <c r="D9" s="87"/>
      <c r="E9" s="88"/>
      <c r="F9" s="135" t="s">
        <v>114</v>
      </c>
      <c r="G9" s="136"/>
      <c r="H9" s="136"/>
      <c r="I9" s="137"/>
      <c r="J9" s="74" t="str">
        <f>IF(F9="Increasing","Increase",IF(F9="Stable","No Change",IF(F9="Decreasing","Decrease")))</f>
        <v>No Change</v>
      </c>
      <c r="K9" s="75"/>
    </row>
    <row r="10" ht="15.75" customHeight="1">
      <c r="A10" s="42" t="s">
        <v>88</v>
      </c>
    </row>
    <row r="11" spans="1:11" ht="15.75">
      <c r="A11" s="21"/>
      <c r="B11" s="21"/>
      <c r="C11" s="21"/>
      <c r="D11" s="21"/>
      <c r="E11" s="21"/>
      <c r="F11" s="21"/>
      <c r="G11" s="21"/>
      <c r="I11" s="22" t="s">
        <v>48</v>
      </c>
      <c r="J11" s="102" t="s">
        <v>63</v>
      </c>
      <c r="K11" s="103"/>
    </row>
    <row r="12" spans="1:11" ht="15.75">
      <c r="A12" s="23"/>
      <c r="B12" s="21"/>
      <c r="C12" s="21"/>
      <c r="D12" s="21"/>
      <c r="E12" s="21"/>
      <c r="F12" s="21"/>
      <c r="G12" s="21"/>
      <c r="H12" s="21"/>
      <c r="I12" s="21"/>
      <c r="J12" s="21"/>
      <c r="K12" s="21"/>
    </row>
    <row r="13" spans="1:11" ht="15.75">
      <c r="A13" s="24" t="s">
        <v>4</v>
      </c>
      <c r="B13" s="25"/>
      <c r="C13" s="25"/>
      <c r="D13" s="25"/>
      <c r="E13" s="26"/>
      <c r="F13" s="26"/>
      <c r="G13" s="26"/>
      <c r="H13" s="27"/>
      <c r="I13" s="27"/>
      <c r="J13" s="27"/>
      <c r="K13" s="27"/>
    </row>
    <row r="14" spans="1:11" s="17" customFormat="1" ht="15.75" customHeight="1">
      <c r="A14" s="79" t="s">
        <v>10</v>
      </c>
      <c r="B14" s="80"/>
      <c r="C14" s="93" t="s">
        <v>11</v>
      </c>
      <c r="D14" s="94"/>
      <c r="E14" s="89" t="s">
        <v>89</v>
      </c>
      <c r="F14" s="89" t="s">
        <v>29</v>
      </c>
      <c r="G14" s="123" t="s">
        <v>12</v>
      </c>
      <c r="H14" s="138" t="s">
        <v>103</v>
      </c>
      <c r="I14" s="126" t="s">
        <v>51</v>
      </c>
      <c r="J14" s="112" t="s">
        <v>15</v>
      </c>
      <c r="K14" s="113"/>
    </row>
    <row r="15" spans="1:14" s="17" customFormat="1" ht="15.75">
      <c r="A15" s="81"/>
      <c r="B15" s="82"/>
      <c r="C15" s="95"/>
      <c r="D15" s="96"/>
      <c r="E15" s="90"/>
      <c r="F15" s="90"/>
      <c r="G15" s="124"/>
      <c r="H15" s="139"/>
      <c r="I15" s="127"/>
      <c r="J15" s="114"/>
      <c r="K15" s="115"/>
      <c r="L15" s="101" t="s">
        <v>53</v>
      </c>
      <c r="M15" s="101"/>
      <c r="N15" s="101" t="s">
        <v>38</v>
      </c>
    </row>
    <row r="16" spans="1:11" ht="15.75">
      <c r="A16" s="83"/>
      <c r="B16" s="84"/>
      <c r="C16" s="97"/>
      <c r="D16" s="98"/>
      <c r="E16" s="91"/>
      <c r="F16" s="91"/>
      <c r="G16" s="125"/>
      <c r="H16" s="140"/>
      <c r="I16" s="128"/>
      <c r="J16" s="116"/>
      <c r="K16" s="117"/>
    </row>
    <row r="17" spans="1:11" ht="15.75" customHeight="1">
      <c r="A17" s="70" t="s">
        <v>22</v>
      </c>
      <c r="B17" s="71"/>
      <c r="C17" s="72" t="s">
        <v>119</v>
      </c>
      <c r="D17" s="73"/>
      <c r="E17" s="63" t="s">
        <v>110</v>
      </c>
      <c r="F17" s="63">
        <v>800</v>
      </c>
      <c r="G17" s="64">
        <f>F17-'Data Entry'!C32</f>
        <v>0</v>
      </c>
      <c r="H17" s="66">
        <f>AVERAGE('Data Entry'!D30:D32)</f>
        <v>245.33333333333334</v>
      </c>
      <c r="I17" s="65">
        <f>SUM('Data Entry'!E30:E32)/SUM('Data Entry'!D30:D32)</f>
        <v>0.2418478260869565</v>
      </c>
      <c r="J17" s="118">
        <f>ROUND(H17*I17,0)</f>
        <v>59</v>
      </c>
      <c r="K17" s="119"/>
    </row>
    <row r="18" spans="1:11" ht="16.5" customHeight="1">
      <c r="A18" s="70" t="s">
        <v>49</v>
      </c>
      <c r="B18" s="71" t="s">
        <v>31</v>
      </c>
      <c r="C18" s="72" t="s">
        <v>120</v>
      </c>
      <c r="D18" s="73" t="s">
        <v>30</v>
      </c>
      <c r="E18" s="63" t="s">
        <v>110</v>
      </c>
      <c r="F18" s="63">
        <v>75</v>
      </c>
      <c r="G18" s="29">
        <v>0</v>
      </c>
      <c r="H18" s="66">
        <f>AVERAGE('Data Entry'!G30:G32)</f>
        <v>21.333333333333332</v>
      </c>
      <c r="I18" s="30">
        <f>SUM('Data Entry'!H30:H32)/SUM('Data Entry'!G30:G32)</f>
        <v>0.203125</v>
      </c>
      <c r="J18" s="118">
        <f>ROUND(H18*I18,0)</f>
        <v>4</v>
      </c>
      <c r="K18" s="119"/>
    </row>
    <row r="19" spans="1:11" ht="15.75">
      <c r="A19" s="70" t="s">
        <v>50</v>
      </c>
      <c r="B19" s="71"/>
      <c r="C19" s="72" t="s">
        <v>121</v>
      </c>
      <c r="D19" s="73"/>
      <c r="E19" s="63" t="s">
        <v>109</v>
      </c>
      <c r="F19" s="63">
        <v>115</v>
      </c>
      <c r="G19" s="29">
        <f>F19-'Data Entry'!I32</f>
        <v>0</v>
      </c>
      <c r="H19" s="69">
        <v>0.94</v>
      </c>
      <c r="I19" s="30">
        <f>SUM('Data Entry'!K30:K32)/SUM('Data Entry'!J30:J32)</f>
        <v>0.27076923076923076</v>
      </c>
      <c r="J19" s="107">
        <f>ROUND(F19*H19*I19,0)</f>
        <v>29</v>
      </c>
      <c r="K19" s="108"/>
    </row>
    <row r="20" spans="1:11" ht="15.75">
      <c r="A20" s="70" t="s">
        <v>21</v>
      </c>
      <c r="B20" s="71"/>
      <c r="C20" s="72" t="s">
        <v>122</v>
      </c>
      <c r="D20" s="73"/>
      <c r="E20" s="63" t="s">
        <v>109</v>
      </c>
      <c r="F20" s="63">
        <v>500</v>
      </c>
      <c r="G20" s="29">
        <v>0</v>
      </c>
      <c r="H20" s="69">
        <v>0.89</v>
      </c>
      <c r="I20" s="30">
        <f>SUM('Data Entry'!N30:N32)/SUM('Data Entry'!M30:M32)</f>
        <v>0.2648221343873518</v>
      </c>
      <c r="J20" s="107">
        <f>ROUND(F20*H20*I20,0)</f>
        <v>118</v>
      </c>
      <c r="K20" s="108"/>
    </row>
    <row r="21" spans="1:11" ht="15.75">
      <c r="A21" s="104" t="s">
        <v>13</v>
      </c>
      <c r="B21" s="105"/>
      <c r="C21" s="105"/>
      <c r="D21" s="105"/>
      <c r="E21" s="106"/>
      <c r="F21" s="31">
        <f>SUM(F17:F20)</f>
        <v>1490</v>
      </c>
      <c r="G21" s="32">
        <f>SUM(G17:G20)</f>
        <v>0</v>
      </c>
      <c r="H21" s="110"/>
      <c r="I21" s="111"/>
      <c r="J21" s="120">
        <f>SUM(J17:J20)</f>
        <v>210</v>
      </c>
      <c r="K21" s="121">
        <f>SUM(K17:K20)</f>
        <v>0</v>
      </c>
    </row>
    <row r="22" spans="1:11" ht="15.75">
      <c r="A22" s="23"/>
      <c r="B22" s="16"/>
      <c r="C22" s="16"/>
      <c r="D22" s="16"/>
      <c r="E22" s="16"/>
      <c r="F22" s="25"/>
      <c r="G22" s="25"/>
      <c r="H22" s="21"/>
      <c r="I22" s="21"/>
      <c r="J22" s="21"/>
      <c r="K22" s="21"/>
    </row>
    <row r="23" spans="1:11" ht="15.75">
      <c r="A23" s="21" t="s">
        <v>90</v>
      </c>
      <c r="B23" s="21"/>
      <c r="C23" s="21"/>
      <c r="D23" s="72" t="s">
        <v>22</v>
      </c>
      <c r="E23" s="73"/>
      <c r="F23" s="72" t="s">
        <v>111</v>
      </c>
      <c r="G23" s="129"/>
      <c r="H23" s="129"/>
      <c r="I23" s="129"/>
      <c r="J23" s="129"/>
      <c r="K23" s="73"/>
    </row>
    <row r="24" spans="1:11" ht="15.75">
      <c r="A24" s="21"/>
      <c r="B24" s="21"/>
      <c r="C24" s="21"/>
      <c r="D24" s="72" t="s">
        <v>49</v>
      </c>
      <c r="E24" s="73"/>
      <c r="F24" s="72" t="s">
        <v>111</v>
      </c>
      <c r="G24" s="129"/>
      <c r="H24" s="129"/>
      <c r="I24" s="129"/>
      <c r="J24" s="129"/>
      <c r="K24" s="73"/>
    </row>
    <row r="25" spans="1:11" ht="15.75">
      <c r="A25" s="21"/>
      <c r="B25" s="21"/>
      <c r="C25" s="21"/>
      <c r="D25" s="72"/>
      <c r="E25" s="73"/>
      <c r="F25" s="72"/>
      <c r="G25" s="129"/>
      <c r="H25" s="129"/>
      <c r="I25" s="129"/>
      <c r="J25" s="129"/>
      <c r="K25" s="73"/>
    </row>
    <row r="26" spans="1:14" ht="15.75">
      <c r="A26" s="21"/>
      <c r="B26" s="21"/>
      <c r="C26" s="21"/>
      <c r="D26" s="21"/>
      <c r="E26" s="21"/>
      <c r="F26" s="21"/>
      <c r="G26" s="22"/>
      <c r="H26" s="21"/>
      <c r="I26" s="21"/>
      <c r="J26" s="26"/>
      <c r="K26" s="21"/>
      <c r="L26" s="101" t="s">
        <v>44</v>
      </c>
      <c r="M26" s="101"/>
      <c r="N26" s="101" t="s">
        <v>39</v>
      </c>
    </row>
    <row r="27" spans="1:11" ht="15.75">
      <c r="A27" s="13" t="s">
        <v>91</v>
      </c>
      <c r="H27" s="33"/>
      <c r="I27" s="33"/>
      <c r="J27" s="26"/>
      <c r="K27" s="26"/>
    </row>
    <row r="28" spans="2:11" ht="15.75">
      <c r="B28" s="34"/>
      <c r="C28" s="34"/>
      <c r="D28" s="28"/>
      <c r="E28" s="34"/>
      <c r="F28" s="34"/>
      <c r="G28" s="28"/>
      <c r="H28" s="28"/>
      <c r="I28" s="28"/>
      <c r="J28" s="28"/>
      <c r="K28" s="28"/>
    </row>
    <row r="29" spans="1:11" ht="15.75" customHeight="1">
      <c r="A29" s="3" t="s">
        <v>92</v>
      </c>
      <c r="D29" s="2" t="s">
        <v>65</v>
      </c>
      <c r="E29" s="61">
        <v>1148</v>
      </c>
      <c r="F29" s="131" t="s">
        <v>93</v>
      </c>
      <c r="G29" s="132"/>
      <c r="H29" s="61">
        <v>459</v>
      </c>
      <c r="I29" s="2" t="s">
        <v>94</v>
      </c>
      <c r="J29" s="133">
        <f>E29+H29</f>
        <v>1607</v>
      </c>
      <c r="K29" s="134"/>
    </row>
    <row r="31" spans="1:11" ht="15.75">
      <c r="A31" s="3" t="s">
        <v>95</v>
      </c>
      <c r="E31" s="122" t="s">
        <v>117</v>
      </c>
      <c r="F31" s="122"/>
      <c r="G31" s="122"/>
      <c r="H31" s="122"/>
      <c r="I31" s="122"/>
      <c r="J31" s="122"/>
      <c r="K31" s="122"/>
    </row>
    <row r="32" spans="5:11" ht="15.75">
      <c r="E32" s="122" t="s">
        <v>118</v>
      </c>
      <c r="F32" s="122"/>
      <c r="G32" s="122"/>
      <c r="H32" s="122"/>
      <c r="I32" s="122"/>
      <c r="J32" s="122"/>
      <c r="K32" s="122"/>
    </row>
    <row r="34" spans="1:11" ht="15.75">
      <c r="A34" s="35"/>
      <c r="B34" s="35"/>
      <c r="C34" s="35"/>
      <c r="D34" s="35"/>
      <c r="E34" s="35"/>
      <c r="F34" s="35"/>
      <c r="G34" s="35"/>
      <c r="H34" s="35"/>
      <c r="I34" s="35"/>
      <c r="J34" s="35"/>
      <c r="K34" s="36"/>
    </row>
    <row r="35" spans="1:10" ht="15.75">
      <c r="A35" s="3" t="s">
        <v>8</v>
      </c>
      <c r="D35" s="130" t="s">
        <v>112</v>
      </c>
      <c r="E35" s="130"/>
      <c r="F35" s="130"/>
      <c r="G35" s="130"/>
      <c r="H35" s="130"/>
      <c r="I35" s="130"/>
      <c r="J35" s="130"/>
    </row>
    <row r="36" ht="15.75">
      <c r="D36" s="3" t="s">
        <v>9</v>
      </c>
    </row>
    <row r="37" spans="1:14" ht="15.75" customHeight="1">
      <c r="A37" s="21"/>
      <c r="B37" s="21"/>
      <c r="C37" s="21"/>
      <c r="D37" s="21"/>
      <c r="E37" s="21"/>
      <c r="F37" s="21"/>
      <c r="G37" s="21"/>
      <c r="H37" s="21"/>
      <c r="I37" s="21"/>
      <c r="J37" s="21"/>
      <c r="K37" s="22"/>
      <c r="L37" s="15" t="s">
        <v>87</v>
      </c>
      <c r="M37" s="16"/>
      <c r="N37" s="16"/>
    </row>
    <row r="38" ht="15.75">
      <c r="A38" s="13" t="s">
        <v>7</v>
      </c>
    </row>
    <row r="39" spans="1:11" ht="15.75">
      <c r="A39" s="122"/>
      <c r="B39" s="122"/>
      <c r="C39" s="122"/>
      <c r="D39" s="122"/>
      <c r="E39" s="122"/>
      <c r="F39" s="122"/>
      <c r="G39" s="122"/>
      <c r="H39" s="122"/>
      <c r="I39" s="122"/>
      <c r="J39" s="122"/>
      <c r="K39" s="122"/>
    </row>
    <row r="40" spans="1:11" ht="15.75">
      <c r="A40" s="122"/>
      <c r="B40" s="122"/>
      <c r="C40" s="122"/>
      <c r="D40" s="122"/>
      <c r="E40" s="122"/>
      <c r="F40" s="122"/>
      <c r="G40" s="122"/>
      <c r="H40" s="122"/>
      <c r="I40" s="122"/>
      <c r="J40" s="122"/>
      <c r="K40" s="122"/>
    </row>
    <row r="41" spans="1:11" ht="15.75">
      <c r="A41" s="122"/>
      <c r="B41" s="122"/>
      <c r="C41" s="122"/>
      <c r="D41" s="122"/>
      <c r="E41" s="122"/>
      <c r="F41" s="122"/>
      <c r="G41" s="122"/>
      <c r="H41" s="122"/>
      <c r="I41" s="122"/>
      <c r="J41" s="122"/>
      <c r="K41" s="122"/>
    </row>
    <row r="42" spans="1:22" ht="15.75">
      <c r="A42" s="122"/>
      <c r="B42" s="122"/>
      <c r="C42" s="122"/>
      <c r="D42" s="122"/>
      <c r="E42" s="122"/>
      <c r="F42" s="122"/>
      <c r="G42" s="122"/>
      <c r="H42" s="122"/>
      <c r="I42" s="122"/>
      <c r="J42" s="122"/>
      <c r="K42" s="122"/>
      <c r="M42" s="9"/>
      <c r="N42" s="9"/>
      <c r="O42" s="9"/>
      <c r="P42" s="9"/>
      <c r="R42" s="9"/>
      <c r="S42" s="9"/>
      <c r="U42" s="10"/>
      <c r="V42" s="37"/>
    </row>
    <row r="43" spans="1:22" ht="15.75">
      <c r="A43" s="122"/>
      <c r="B43" s="122"/>
      <c r="C43" s="122"/>
      <c r="D43" s="122"/>
      <c r="E43" s="122"/>
      <c r="F43" s="122"/>
      <c r="G43" s="122"/>
      <c r="H43" s="122"/>
      <c r="I43" s="122"/>
      <c r="J43" s="122"/>
      <c r="K43" s="122"/>
      <c r="M43" s="9"/>
      <c r="N43" s="9"/>
      <c r="O43" s="9"/>
      <c r="P43" s="9"/>
      <c r="R43" s="9"/>
      <c r="S43" s="9"/>
      <c r="U43" s="10"/>
      <c r="V43" s="37"/>
    </row>
    <row r="44" spans="1:22" ht="15.75">
      <c r="A44" s="122"/>
      <c r="B44" s="122"/>
      <c r="C44" s="122"/>
      <c r="D44" s="122"/>
      <c r="E44" s="122"/>
      <c r="F44" s="122"/>
      <c r="G44" s="122"/>
      <c r="H44" s="122"/>
      <c r="I44" s="122"/>
      <c r="J44" s="122"/>
      <c r="K44" s="122"/>
      <c r="M44" s="9"/>
      <c r="N44" s="9"/>
      <c r="O44" s="9"/>
      <c r="P44" s="9"/>
      <c r="R44" s="9"/>
      <c r="S44" s="9"/>
      <c r="U44" s="10"/>
      <c r="V44" s="37"/>
    </row>
    <row r="46" spans="1:11" ht="15.75">
      <c r="A46" s="3" t="s">
        <v>5</v>
      </c>
      <c r="D46" s="38"/>
      <c r="E46" s="38"/>
      <c r="F46" s="38"/>
      <c r="G46" s="38"/>
      <c r="I46" s="10" t="s">
        <v>6</v>
      </c>
      <c r="J46" s="38"/>
      <c r="K46" s="38"/>
    </row>
    <row r="47" spans="5:17" ht="15.75">
      <c r="E47" s="39"/>
      <c r="F47" s="40" t="s">
        <v>17</v>
      </c>
      <c r="G47" s="39"/>
      <c r="H47" s="10"/>
      <c r="I47" s="10"/>
      <c r="J47" s="39"/>
      <c r="K47" s="39"/>
      <c r="Q47" s="40" t="s">
        <v>20</v>
      </c>
    </row>
    <row r="48" spans="1:22" ht="15.75">
      <c r="A48" s="3" t="s">
        <v>1</v>
      </c>
      <c r="B48" s="109" t="str">
        <f>$B$1</f>
        <v>36A</v>
      </c>
      <c r="C48" s="109"/>
      <c r="D48" s="43"/>
      <c r="E48" s="10" t="s">
        <v>3</v>
      </c>
      <c r="F48" s="109" t="s">
        <v>33</v>
      </c>
      <c r="G48" s="109"/>
      <c r="H48" s="109"/>
      <c r="J48" s="10" t="s">
        <v>2</v>
      </c>
      <c r="K48" s="11">
        <v>2014</v>
      </c>
      <c r="L48" s="3" t="s">
        <v>1</v>
      </c>
      <c r="M48" s="109" t="str">
        <f>$B$1</f>
        <v>36A</v>
      </c>
      <c r="N48" s="109"/>
      <c r="O48" s="109"/>
      <c r="P48" s="3" t="s">
        <v>3</v>
      </c>
      <c r="Q48" s="109" t="s">
        <v>33</v>
      </c>
      <c r="R48" s="109"/>
      <c r="S48" s="109"/>
      <c r="U48" s="10" t="s">
        <v>2</v>
      </c>
      <c r="V48" s="11">
        <v>2014</v>
      </c>
    </row>
    <row r="50" spans="1:12" ht="15.75">
      <c r="A50" s="13"/>
      <c r="L50" s="13"/>
    </row>
    <row r="94" spans="6:17" ht="15.75">
      <c r="F94" s="40" t="s">
        <v>19</v>
      </c>
      <c r="Q94" s="40" t="s">
        <v>18</v>
      </c>
    </row>
    <row r="95" spans="2:22" ht="15.75">
      <c r="B95" s="109"/>
      <c r="C95" s="109"/>
      <c r="D95" s="109"/>
      <c r="F95" s="109"/>
      <c r="G95" s="109"/>
      <c r="J95" s="10"/>
      <c r="K95" s="37"/>
      <c r="M95" s="109"/>
      <c r="N95" s="109"/>
      <c r="O95" s="109"/>
      <c r="P95" s="109"/>
      <c r="R95" s="109"/>
      <c r="S95" s="109"/>
      <c r="U95" s="10"/>
      <c r="V95" s="37"/>
    </row>
    <row r="97" spans="1:12" ht="15.75">
      <c r="A97" s="13"/>
      <c r="L97" s="13"/>
    </row>
  </sheetData>
  <sheetProtection/>
  <mergeCells count="74">
    <mergeCell ref="D35:J35"/>
    <mergeCell ref="C18:D18"/>
    <mergeCell ref="C19:D19"/>
    <mergeCell ref="M1:O1"/>
    <mergeCell ref="Q1:S1"/>
    <mergeCell ref="F25:K25"/>
    <mergeCell ref="F29:G29"/>
    <mergeCell ref="J29:K29"/>
    <mergeCell ref="F9:I9"/>
    <mergeCell ref="H14:H16"/>
    <mergeCell ref="M95:P95"/>
    <mergeCell ref="R95:S95"/>
    <mergeCell ref="B95:D95"/>
    <mergeCell ref="F95:G95"/>
    <mergeCell ref="A40:K40"/>
    <mergeCell ref="A41:K41"/>
    <mergeCell ref="B48:C48"/>
    <mergeCell ref="M48:O48"/>
    <mergeCell ref="Q48:S48"/>
    <mergeCell ref="A39:K39"/>
    <mergeCell ref="F48:H48"/>
    <mergeCell ref="A42:K42"/>
    <mergeCell ref="A44:K44"/>
    <mergeCell ref="A43:K43"/>
    <mergeCell ref="D23:E23"/>
    <mergeCell ref="F23:K23"/>
    <mergeCell ref="D24:E24"/>
    <mergeCell ref="F24:K24"/>
    <mergeCell ref="D25:E25"/>
    <mergeCell ref="J4:K4"/>
    <mergeCell ref="A5:C5"/>
    <mergeCell ref="J8:K8"/>
    <mergeCell ref="D7:E7"/>
    <mergeCell ref="E31:K31"/>
    <mergeCell ref="E32:K32"/>
    <mergeCell ref="G14:G16"/>
    <mergeCell ref="I14:I16"/>
    <mergeCell ref="J6:K6"/>
    <mergeCell ref="J7:K7"/>
    <mergeCell ref="A21:E21"/>
    <mergeCell ref="J19:K19"/>
    <mergeCell ref="F1:H1"/>
    <mergeCell ref="A8:C8"/>
    <mergeCell ref="H21:I21"/>
    <mergeCell ref="J14:K16"/>
    <mergeCell ref="J17:K17"/>
    <mergeCell ref="J18:K18"/>
    <mergeCell ref="J20:K20"/>
    <mergeCell ref="J21:K21"/>
    <mergeCell ref="J5:K5"/>
    <mergeCell ref="L15:N15"/>
    <mergeCell ref="L26:N26"/>
    <mergeCell ref="F14:F16"/>
    <mergeCell ref="J9:K9"/>
    <mergeCell ref="J11:K11"/>
    <mergeCell ref="B1:C1"/>
    <mergeCell ref="A9:E9"/>
    <mergeCell ref="A4:C4"/>
    <mergeCell ref="D8:E8"/>
    <mergeCell ref="E14:E16"/>
    <mergeCell ref="C17:D17"/>
    <mergeCell ref="D1:E1"/>
    <mergeCell ref="D5:E5"/>
    <mergeCell ref="C14:D16"/>
    <mergeCell ref="A20:B20"/>
    <mergeCell ref="C20:D20"/>
    <mergeCell ref="A19:B19"/>
    <mergeCell ref="D4:E4"/>
    <mergeCell ref="A6:C6"/>
    <mergeCell ref="D6:E6"/>
    <mergeCell ref="A7:C7"/>
    <mergeCell ref="A18:B18"/>
    <mergeCell ref="A17:B17"/>
    <mergeCell ref="A14:B16"/>
  </mergeCells>
  <dataValidations count="3">
    <dataValidation type="list" allowBlank="1" showInputMessage="1" showErrorMessage="1" sqref="J11:K11 J5:K8">
      <formula1>"Increase, Decrease, No Change"</formula1>
    </dataValidation>
    <dataValidation type="list" allowBlank="1" showInputMessage="1" showErrorMessage="1" sqref="F9">
      <formula1>"Increasing, Decreasing, Stable"</formula1>
    </dataValidation>
    <dataValidation type="list" allowBlank="1" showInputMessage="1" showErrorMessage="1" sqref="D23:E25">
      <formula1>"Archery-Only, Juniors-Only, HAM, General"</formula1>
    </dataValidation>
  </dataValidations>
  <printOptions/>
  <pageMargins left="1.1" right="0.9" top="0.5" bottom="0.5" header="0.5" footer="0.5"/>
  <pageSetup horizontalDpi="600" verticalDpi="600" orientation="portrait" pageOrder="overThenDown" r:id="rId4"/>
  <ignoredErrors>
    <ignoredError sqref="G17" unlockedFormula="1"/>
    <ignoredError sqref="I17" evalError="1"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R32"/>
  <sheetViews>
    <sheetView zoomScale="85" zoomScaleNormal="85" zoomScalePageLayoutView="0" workbookViewId="0" topLeftCell="A4">
      <selection activeCell="C35" sqref="C35"/>
    </sheetView>
  </sheetViews>
  <sheetFormatPr defaultColWidth="9.140625" defaultRowHeight="12.75"/>
  <cols>
    <col min="1" max="16384" width="9.140625" style="50" customWidth="1"/>
  </cols>
  <sheetData>
    <row r="1" spans="1:18" ht="15" customHeight="1">
      <c r="A1" s="168" t="s">
        <v>32</v>
      </c>
      <c r="B1" s="168"/>
      <c r="C1" s="168"/>
      <c r="D1" s="168"/>
      <c r="E1" s="168"/>
      <c r="F1" s="168"/>
      <c r="G1" s="168"/>
      <c r="H1" s="168"/>
      <c r="I1" s="168"/>
      <c r="J1" s="168"/>
      <c r="K1" s="168"/>
      <c r="L1" s="168"/>
      <c r="M1" s="168"/>
      <c r="N1" s="168"/>
      <c r="O1" s="168"/>
      <c r="P1" s="168"/>
      <c r="Q1" s="168"/>
      <c r="R1" s="168"/>
    </row>
    <row r="2" spans="1:18" ht="15" customHeight="1" thickBot="1">
      <c r="A2" s="168"/>
      <c r="B2" s="168"/>
      <c r="C2" s="168"/>
      <c r="D2" s="168"/>
      <c r="E2" s="168"/>
      <c r="F2" s="168"/>
      <c r="G2" s="168"/>
      <c r="H2" s="168"/>
      <c r="I2" s="168"/>
      <c r="J2" s="168"/>
      <c r="K2" s="168"/>
      <c r="L2" s="168"/>
      <c r="M2" s="168"/>
      <c r="N2" s="168"/>
      <c r="O2" s="168"/>
      <c r="P2" s="168"/>
      <c r="Q2" s="168"/>
      <c r="R2" s="168"/>
    </row>
    <row r="3" spans="1:18" s="52" customFormat="1" ht="15" customHeight="1">
      <c r="A3" s="51" t="s">
        <v>23</v>
      </c>
      <c r="B3" s="46"/>
      <c r="C3" s="46"/>
      <c r="D3" s="46"/>
      <c r="E3" s="46"/>
      <c r="F3" s="46"/>
      <c r="G3" s="46"/>
      <c r="H3" s="46"/>
      <c r="I3" s="46"/>
      <c r="J3" s="46"/>
      <c r="K3" s="46"/>
      <c r="L3" s="46"/>
      <c r="M3" s="46"/>
      <c r="N3" s="46"/>
      <c r="Q3" s="169" t="s">
        <v>85</v>
      </c>
      <c r="R3" s="170"/>
    </row>
    <row r="4" spans="1:18" s="52" customFormat="1" ht="15" customHeight="1" thickBot="1">
      <c r="A4" s="1" t="s">
        <v>57</v>
      </c>
      <c r="B4" s="44"/>
      <c r="C4" s="44"/>
      <c r="D4" s="44"/>
      <c r="E4" s="45"/>
      <c r="F4" s="46"/>
      <c r="G4" s="46"/>
      <c r="H4" s="46"/>
      <c r="I4" s="46"/>
      <c r="J4" s="46"/>
      <c r="K4" s="46"/>
      <c r="L4" s="46"/>
      <c r="M4" s="46"/>
      <c r="N4" s="46"/>
      <c r="O4" s="53"/>
      <c r="Q4" s="171"/>
      <c r="R4" s="172"/>
    </row>
    <row r="5" spans="1:18" s="52" customFormat="1" ht="15" customHeight="1">
      <c r="A5" s="1" t="s">
        <v>96</v>
      </c>
      <c r="B5" s="44"/>
      <c r="C5" s="44"/>
      <c r="D5" s="44"/>
      <c r="E5" s="45"/>
      <c r="F5" s="46"/>
      <c r="G5" s="46"/>
      <c r="H5" s="46"/>
      <c r="I5" s="46"/>
      <c r="J5" s="46"/>
      <c r="K5" s="46"/>
      <c r="L5" s="46"/>
      <c r="M5" s="46"/>
      <c r="N5" s="46"/>
      <c r="Q5" s="143"/>
      <c r="R5" s="144"/>
    </row>
    <row r="6" spans="1:18" s="52" customFormat="1" ht="15" customHeight="1">
      <c r="A6" s="1" t="s">
        <v>97</v>
      </c>
      <c r="B6" s="44"/>
      <c r="C6" s="44"/>
      <c r="D6" s="44"/>
      <c r="E6" s="45"/>
      <c r="F6" s="46"/>
      <c r="G6" s="46"/>
      <c r="H6" s="46"/>
      <c r="I6" s="46"/>
      <c r="J6" s="46"/>
      <c r="K6" s="46"/>
      <c r="L6" s="46"/>
      <c r="M6" s="46"/>
      <c r="N6" s="46"/>
      <c r="Q6" s="145"/>
      <c r="R6" s="146"/>
    </row>
    <row r="7" spans="1:18" s="52" customFormat="1" ht="15" customHeight="1" thickBot="1">
      <c r="A7" s="1" t="s">
        <v>58</v>
      </c>
      <c r="B7" s="45"/>
      <c r="C7" s="45"/>
      <c r="D7" s="45"/>
      <c r="E7" s="45"/>
      <c r="F7" s="46"/>
      <c r="G7" s="46"/>
      <c r="H7" s="46"/>
      <c r="I7" s="46"/>
      <c r="J7" s="46"/>
      <c r="K7" s="46"/>
      <c r="L7" s="46"/>
      <c r="M7" s="46"/>
      <c r="N7" s="46"/>
      <c r="Q7" s="147"/>
      <c r="R7" s="148"/>
    </row>
    <row r="8" spans="1:18" s="52" customFormat="1" ht="15" customHeight="1">
      <c r="A8" s="1" t="s">
        <v>98</v>
      </c>
      <c r="B8" s="45"/>
      <c r="C8" s="45"/>
      <c r="D8" s="45"/>
      <c r="E8" s="45"/>
      <c r="F8" s="46"/>
      <c r="G8" s="46"/>
      <c r="H8" s="46"/>
      <c r="I8" s="46"/>
      <c r="J8" s="46"/>
      <c r="K8" s="46"/>
      <c r="L8" s="46"/>
      <c r="M8" s="46"/>
      <c r="N8" s="46"/>
      <c r="Q8" s="143"/>
      <c r="R8" s="144"/>
    </row>
    <row r="9" spans="1:18" s="52" customFormat="1" ht="15" customHeight="1">
      <c r="A9" s="1" t="s">
        <v>59</v>
      </c>
      <c r="B9" s="45"/>
      <c r="C9" s="45"/>
      <c r="D9" s="45"/>
      <c r="E9" s="45"/>
      <c r="F9" s="46"/>
      <c r="G9" s="46"/>
      <c r="H9" s="46"/>
      <c r="I9" s="46"/>
      <c r="J9" s="46"/>
      <c r="K9" s="46"/>
      <c r="L9" s="46"/>
      <c r="M9" s="46"/>
      <c r="N9" s="46"/>
      <c r="Q9" s="145"/>
      <c r="R9" s="146"/>
    </row>
    <row r="10" spans="1:18" s="52" customFormat="1" ht="15" customHeight="1" thickBot="1">
      <c r="A10" s="1" t="s">
        <v>60</v>
      </c>
      <c r="B10" s="45"/>
      <c r="C10" s="45"/>
      <c r="D10" s="45"/>
      <c r="E10" s="45"/>
      <c r="F10" s="46"/>
      <c r="G10" s="46"/>
      <c r="H10" s="46"/>
      <c r="I10" s="46"/>
      <c r="J10" s="46"/>
      <c r="K10" s="46"/>
      <c r="L10" s="46"/>
      <c r="M10" s="46"/>
      <c r="N10" s="46"/>
      <c r="Q10" s="147"/>
      <c r="R10" s="148"/>
    </row>
    <row r="11" spans="1:18" s="52" customFormat="1" ht="15" customHeight="1">
      <c r="A11" s="1" t="s">
        <v>61</v>
      </c>
      <c r="B11" s="45"/>
      <c r="C11" s="45"/>
      <c r="D11" s="45"/>
      <c r="E11" s="45"/>
      <c r="F11" s="46"/>
      <c r="G11" s="46"/>
      <c r="H11" s="46"/>
      <c r="I11" s="46"/>
      <c r="J11" s="46"/>
      <c r="K11" s="46"/>
      <c r="L11" s="46"/>
      <c r="M11" s="46"/>
      <c r="N11" s="46"/>
      <c r="Q11" s="143"/>
      <c r="R11" s="144"/>
    </row>
    <row r="12" spans="1:18" s="52" customFormat="1" ht="15" customHeight="1">
      <c r="A12" s="48" t="s">
        <v>62</v>
      </c>
      <c r="B12" s="45"/>
      <c r="C12" s="45"/>
      <c r="D12" s="45"/>
      <c r="E12" s="45"/>
      <c r="F12" s="46"/>
      <c r="G12" s="46"/>
      <c r="H12" s="46"/>
      <c r="I12" s="46"/>
      <c r="J12" s="46"/>
      <c r="K12" s="46"/>
      <c r="L12" s="46"/>
      <c r="M12" s="46"/>
      <c r="N12" s="46"/>
      <c r="Q12" s="145"/>
      <c r="R12" s="146"/>
    </row>
    <row r="13" spans="1:18" s="52" customFormat="1" ht="15" customHeight="1" thickBot="1">
      <c r="A13" s="1" t="s">
        <v>54</v>
      </c>
      <c r="B13" s="47"/>
      <c r="C13" s="47"/>
      <c r="D13" s="47"/>
      <c r="E13" s="45"/>
      <c r="F13" s="46"/>
      <c r="G13" s="46"/>
      <c r="H13" s="46"/>
      <c r="I13" s="46"/>
      <c r="J13" s="46"/>
      <c r="K13" s="46"/>
      <c r="L13" s="46"/>
      <c r="M13" s="46"/>
      <c r="N13" s="46"/>
      <c r="Q13" s="147"/>
      <c r="R13" s="148"/>
    </row>
    <row r="14" spans="1:18" s="52" customFormat="1" ht="15" customHeight="1">
      <c r="A14" s="1" t="s">
        <v>55</v>
      </c>
      <c r="B14" s="45"/>
      <c r="C14" s="45"/>
      <c r="D14" s="45"/>
      <c r="E14" s="45"/>
      <c r="F14" s="46"/>
      <c r="G14" s="46"/>
      <c r="H14" s="46"/>
      <c r="I14" s="46"/>
      <c r="J14" s="46"/>
      <c r="K14" s="46"/>
      <c r="L14" s="46"/>
      <c r="M14" s="46"/>
      <c r="N14" s="46"/>
      <c r="Q14" s="149"/>
      <c r="R14" s="150"/>
    </row>
    <row r="15" spans="2:18" ht="15" customHeight="1" thickBot="1">
      <c r="B15" s="4"/>
      <c r="C15" s="4"/>
      <c r="D15" s="4"/>
      <c r="E15" s="3"/>
      <c r="F15" s="4"/>
      <c r="G15" s="4"/>
      <c r="H15" s="4"/>
      <c r="I15" s="4"/>
      <c r="J15" s="4"/>
      <c r="K15" s="4"/>
      <c r="L15" s="4"/>
      <c r="M15" s="4"/>
      <c r="N15" s="4"/>
      <c r="Q15" s="151"/>
      <c r="R15" s="152"/>
    </row>
    <row r="16" spans="3:18" ht="15" customHeight="1" thickBot="1">
      <c r="C16" s="133" t="s">
        <v>68</v>
      </c>
      <c r="D16" s="161"/>
      <c r="E16" s="161"/>
      <c r="F16" s="161"/>
      <c r="G16" s="161"/>
      <c r="H16" s="161"/>
      <c r="I16" s="161"/>
      <c r="J16" s="161"/>
      <c r="K16" s="134"/>
      <c r="M16" s="155" t="s">
        <v>24</v>
      </c>
      <c r="N16" s="156"/>
      <c r="O16" s="157"/>
      <c r="Q16" s="153"/>
      <c r="R16" s="154"/>
    </row>
    <row r="17" spans="2:18" ht="15" customHeight="1">
      <c r="B17" s="141" t="s">
        <v>0</v>
      </c>
      <c r="C17" s="141" t="s">
        <v>65</v>
      </c>
      <c r="D17" s="141" t="s">
        <v>66</v>
      </c>
      <c r="E17" s="141" t="s">
        <v>67</v>
      </c>
      <c r="F17" s="141" t="s">
        <v>100</v>
      </c>
      <c r="G17" s="141" t="s">
        <v>101</v>
      </c>
      <c r="H17" s="141" t="s">
        <v>99</v>
      </c>
      <c r="I17" s="141" t="s">
        <v>75</v>
      </c>
      <c r="J17" s="141" t="s">
        <v>76</v>
      </c>
      <c r="K17" s="141" t="s">
        <v>77</v>
      </c>
      <c r="M17" s="158" t="s">
        <v>25</v>
      </c>
      <c r="N17" s="159"/>
      <c r="O17" s="160"/>
      <c r="Q17" s="149"/>
      <c r="R17" s="150"/>
    </row>
    <row r="18" spans="2:18" ht="15" customHeight="1">
      <c r="B18" s="142"/>
      <c r="C18" s="142"/>
      <c r="D18" s="142"/>
      <c r="E18" s="142"/>
      <c r="F18" s="142"/>
      <c r="G18" s="142"/>
      <c r="H18" s="142"/>
      <c r="I18" s="142"/>
      <c r="J18" s="142"/>
      <c r="K18" s="142"/>
      <c r="M18" s="54"/>
      <c r="N18" s="55"/>
      <c r="O18" s="56"/>
      <c r="Q18" s="151"/>
      <c r="R18" s="152"/>
    </row>
    <row r="19" spans="2:18" ht="15" customHeight="1" thickBot="1">
      <c r="B19" s="60" t="s">
        <v>102</v>
      </c>
      <c r="C19" s="61">
        <v>91</v>
      </c>
      <c r="D19" s="61">
        <v>18</v>
      </c>
      <c r="E19" s="61">
        <v>0</v>
      </c>
      <c r="F19" s="49">
        <f>SUM(C19:E19)</f>
        <v>109</v>
      </c>
      <c r="G19" s="61">
        <v>1</v>
      </c>
      <c r="H19" s="61">
        <v>18</v>
      </c>
      <c r="I19" s="7">
        <f>(C19-G19)/H19</f>
        <v>5</v>
      </c>
      <c r="J19" s="7">
        <f>(F19-G19)/H19</f>
        <v>6</v>
      </c>
      <c r="K19" s="8">
        <f>(D19/C19)*100</f>
        <v>19.78021978021978</v>
      </c>
      <c r="M19" s="54"/>
      <c r="N19" s="55"/>
      <c r="O19" s="56"/>
      <c r="Q19" s="153"/>
      <c r="R19" s="154"/>
    </row>
    <row r="20" spans="2:16" ht="15" customHeight="1">
      <c r="B20" s="60" t="s">
        <v>106</v>
      </c>
      <c r="C20" s="61">
        <v>150</v>
      </c>
      <c r="D20" s="61">
        <v>59</v>
      </c>
      <c r="E20" s="61">
        <v>0</v>
      </c>
      <c r="F20" s="49">
        <f>SUM(C20:E20)</f>
        <v>209</v>
      </c>
      <c r="G20" s="61">
        <v>1</v>
      </c>
      <c r="H20" s="61">
        <v>16</v>
      </c>
      <c r="I20" s="7">
        <f>(C20-G20)/H20</f>
        <v>9.3125</v>
      </c>
      <c r="J20" s="7">
        <f>(F20-G20)/H20</f>
        <v>13</v>
      </c>
      <c r="K20" s="8">
        <f>(D20/C20)*100</f>
        <v>39.33333333333333</v>
      </c>
      <c r="M20" s="162" t="s">
        <v>26</v>
      </c>
      <c r="N20" s="163"/>
      <c r="O20" s="164"/>
      <c r="P20" s="57"/>
    </row>
    <row r="21" spans="2:15" ht="15" customHeight="1">
      <c r="B21" s="60" t="s">
        <v>113</v>
      </c>
      <c r="C21" s="61">
        <v>152</v>
      </c>
      <c r="D21" s="61">
        <v>28</v>
      </c>
      <c r="E21" s="61">
        <v>3</v>
      </c>
      <c r="F21" s="49">
        <f>SUM(C21:E21)</f>
        <v>183</v>
      </c>
      <c r="G21" s="61">
        <v>0</v>
      </c>
      <c r="H21" s="61">
        <v>16</v>
      </c>
      <c r="I21" s="7">
        <f>(C21-G21)/H21</f>
        <v>9.5</v>
      </c>
      <c r="J21" s="7">
        <f>(F21-G21)/H21</f>
        <v>11.4375</v>
      </c>
      <c r="K21" s="8">
        <f>(D21/C21)*100</f>
        <v>18.421052631578945</v>
      </c>
      <c r="M21" s="162" t="s">
        <v>27</v>
      </c>
      <c r="N21" s="163"/>
      <c r="O21" s="164"/>
    </row>
    <row r="22" spans="2:15" ht="15" customHeight="1" thickBot="1">
      <c r="B22" s="60" t="s">
        <v>115</v>
      </c>
      <c r="C22" s="61">
        <v>86</v>
      </c>
      <c r="D22" s="61">
        <v>28</v>
      </c>
      <c r="E22" s="61">
        <v>4</v>
      </c>
      <c r="F22" s="49">
        <f>SUM(C22:E22)</f>
        <v>118</v>
      </c>
      <c r="G22" s="61">
        <v>0</v>
      </c>
      <c r="H22" s="61">
        <v>13</v>
      </c>
      <c r="I22" s="7">
        <f>(C22-G22)/H22</f>
        <v>6.615384615384615</v>
      </c>
      <c r="J22" s="7">
        <f>(F22-G22)/H22</f>
        <v>9.076923076923077</v>
      </c>
      <c r="K22" s="8">
        <f>(D22/C22)*100</f>
        <v>32.55813953488372</v>
      </c>
      <c r="M22" s="165" t="s">
        <v>28</v>
      </c>
      <c r="N22" s="166"/>
      <c r="O22" s="167"/>
    </row>
    <row r="23" spans="2:15" ht="15" customHeight="1">
      <c r="B23" s="60" t="s">
        <v>116</v>
      </c>
      <c r="C23" s="61">
        <v>110</v>
      </c>
      <c r="D23" s="61">
        <v>44</v>
      </c>
      <c r="E23" s="61">
        <v>0</v>
      </c>
      <c r="F23" s="49">
        <f>SUM(C23:E23)</f>
        <v>154</v>
      </c>
      <c r="G23" s="61">
        <v>0</v>
      </c>
      <c r="H23" s="61">
        <v>17</v>
      </c>
      <c r="I23" s="7">
        <f>(C23-G23)/H23</f>
        <v>6.470588235294118</v>
      </c>
      <c r="J23" s="7">
        <f>(F23-G23)/H23</f>
        <v>9.058823529411764</v>
      </c>
      <c r="K23" s="8">
        <f>(D23/C23)*100</f>
        <v>40</v>
      </c>
      <c r="N23" s="6"/>
      <c r="O23" s="58"/>
    </row>
    <row r="24" spans="14:15" ht="15" customHeight="1">
      <c r="N24" s="59"/>
      <c r="O24" s="58"/>
    </row>
    <row r="25" spans="3:17" ht="15" customHeight="1">
      <c r="C25" s="133" t="s">
        <v>78</v>
      </c>
      <c r="D25" s="161"/>
      <c r="E25" s="161"/>
      <c r="F25" s="161"/>
      <c r="G25" s="161"/>
      <c r="H25" s="161"/>
      <c r="I25" s="161"/>
      <c r="J25" s="161"/>
      <c r="K25" s="161"/>
      <c r="L25" s="161"/>
      <c r="M25" s="161"/>
      <c r="N25" s="161"/>
      <c r="O25" s="161"/>
      <c r="P25" s="161"/>
      <c r="Q25" s="134"/>
    </row>
    <row r="26" spans="2:17" ht="15" customHeight="1">
      <c r="B26" s="141" t="s">
        <v>0</v>
      </c>
      <c r="C26" s="141" t="s">
        <v>79</v>
      </c>
      <c r="D26" s="141" t="s">
        <v>80</v>
      </c>
      <c r="E26" s="141" t="s">
        <v>81</v>
      </c>
      <c r="F26" s="141" t="s">
        <v>82</v>
      </c>
      <c r="G26" s="141" t="s">
        <v>84</v>
      </c>
      <c r="H26" s="141" t="s">
        <v>83</v>
      </c>
      <c r="I26" s="141" t="s">
        <v>69</v>
      </c>
      <c r="J26" s="141" t="s">
        <v>73</v>
      </c>
      <c r="K26" s="141" t="s">
        <v>70</v>
      </c>
      <c r="L26" s="141" t="s">
        <v>71</v>
      </c>
      <c r="M26" s="141" t="s">
        <v>74</v>
      </c>
      <c r="N26" s="141" t="s">
        <v>72</v>
      </c>
      <c r="O26" s="141" t="s">
        <v>37</v>
      </c>
      <c r="P26" s="173" t="s">
        <v>36</v>
      </c>
      <c r="Q26" s="173" t="s">
        <v>56</v>
      </c>
    </row>
    <row r="27" spans="2:17" ht="15" customHeight="1">
      <c r="B27" s="142"/>
      <c r="C27" s="142"/>
      <c r="D27" s="142"/>
      <c r="E27" s="142"/>
      <c r="F27" s="142"/>
      <c r="G27" s="142"/>
      <c r="H27" s="142"/>
      <c r="I27" s="142"/>
      <c r="J27" s="142"/>
      <c r="K27" s="142"/>
      <c r="L27" s="142"/>
      <c r="M27" s="142"/>
      <c r="N27" s="142"/>
      <c r="O27" s="142"/>
      <c r="P27" s="174"/>
      <c r="Q27" s="174"/>
    </row>
    <row r="28" spans="2:17" ht="15" customHeight="1">
      <c r="B28" s="41" t="str">
        <f>B19</f>
        <v>2009/10</v>
      </c>
      <c r="C28" s="61">
        <v>800</v>
      </c>
      <c r="D28" s="61">
        <v>160</v>
      </c>
      <c r="E28" s="61">
        <v>30</v>
      </c>
      <c r="F28" s="61">
        <v>50</v>
      </c>
      <c r="G28" s="61">
        <v>22</v>
      </c>
      <c r="H28" s="61">
        <v>5</v>
      </c>
      <c r="I28" s="61">
        <v>108</v>
      </c>
      <c r="J28" s="61">
        <v>96</v>
      </c>
      <c r="K28" s="61">
        <v>36</v>
      </c>
      <c r="L28" s="61">
        <v>375</v>
      </c>
      <c r="M28" s="61">
        <v>307</v>
      </c>
      <c r="N28" s="61">
        <v>88</v>
      </c>
      <c r="O28" s="5">
        <f>(E28+H28+K28+N28)/(D28+G28+J28+M28)</f>
        <v>0.2717948717948718</v>
      </c>
      <c r="P28" s="67">
        <v>0.2</v>
      </c>
      <c r="Q28" s="68">
        <v>0.25</v>
      </c>
    </row>
    <row r="29" spans="2:17" ht="15" customHeight="1">
      <c r="B29" s="41" t="str">
        <f>B20</f>
        <v>2010/11</v>
      </c>
      <c r="C29" s="61">
        <v>800</v>
      </c>
      <c r="D29" s="61">
        <v>141</v>
      </c>
      <c r="E29" s="61">
        <v>41</v>
      </c>
      <c r="F29" s="61">
        <v>50</v>
      </c>
      <c r="G29" s="61">
        <v>26</v>
      </c>
      <c r="H29" s="61">
        <v>17</v>
      </c>
      <c r="I29" s="61">
        <v>165</v>
      </c>
      <c r="J29" s="61">
        <v>62</v>
      </c>
      <c r="K29" s="61">
        <v>23</v>
      </c>
      <c r="L29" s="61">
        <v>375</v>
      </c>
      <c r="M29" s="61">
        <v>335</v>
      </c>
      <c r="N29" s="61">
        <v>85</v>
      </c>
      <c r="O29" s="5">
        <f>(E29+H29+K29+N29)/(D29+G29+J29+M29)</f>
        <v>0.29432624113475175</v>
      </c>
      <c r="P29" s="67">
        <v>0.2</v>
      </c>
      <c r="Q29" s="68">
        <v>0.25</v>
      </c>
    </row>
    <row r="30" spans="2:17" ht="15" customHeight="1">
      <c r="B30" s="41" t="str">
        <f>B21</f>
        <v>2011/12</v>
      </c>
      <c r="C30" s="61">
        <v>800</v>
      </c>
      <c r="D30" s="61">
        <v>209</v>
      </c>
      <c r="E30" s="61">
        <v>43</v>
      </c>
      <c r="F30" s="61">
        <v>50</v>
      </c>
      <c r="G30" s="61">
        <v>22</v>
      </c>
      <c r="H30" s="61">
        <v>7</v>
      </c>
      <c r="I30" s="61">
        <v>165</v>
      </c>
      <c r="J30" s="61">
        <v>110</v>
      </c>
      <c r="K30" s="61">
        <v>29</v>
      </c>
      <c r="L30" s="61">
        <v>425</v>
      </c>
      <c r="M30" s="61">
        <v>383</v>
      </c>
      <c r="N30" s="61">
        <v>77</v>
      </c>
      <c r="O30" s="5">
        <f>(E30+H30+K30+N30)/(D30+G30+J30+M30)</f>
        <v>0.2154696132596685</v>
      </c>
      <c r="P30" s="67">
        <v>0.2</v>
      </c>
      <c r="Q30" s="68">
        <v>0.25</v>
      </c>
    </row>
    <row r="31" spans="2:17" ht="15" customHeight="1">
      <c r="B31" s="41" t="str">
        <f>B22</f>
        <v>2012/13</v>
      </c>
      <c r="C31" s="61">
        <v>800</v>
      </c>
      <c r="D31" s="61">
        <v>229</v>
      </c>
      <c r="E31" s="61">
        <v>46</v>
      </c>
      <c r="F31" s="61">
        <v>50</v>
      </c>
      <c r="G31" s="61">
        <v>11</v>
      </c>
      <c r="H31" s="61">
        <v>6</v>
      </c>
      <c r="I31" s="61">
        <v>115</v>
      </c>
      <c r="J31" s="61">
        <v>109</v>
      </c>
      <c r="K31" s="61">
        <v>38</v>
      </c>
      <c r="L31" s="61">
        <v>475</v>
      </c>
      <c r="M31" s="61">
        <v>421</v>
      </c>
      <c r="N31" s="61">
        <v>143</v>
      </c>
      <c r="O31" s="5">
        <f>(E31+H31+K31+N31)/(D31+G31+J31+M31)</f>
        <v>0.3025974025974026</v>
      </c>
      <c r="P31" s="67">
        <v>0.2</v>
      </c>
      <c r="Q31" s="68">
        <v>0.25</v>
      </c>
    </row>
    <row r="32" spans="2:17" ht="15" customHeight="1">
      <c r="B32" s="41" t="s">
        <v>116</v>
      </c>
      <c r="C32" s="61">
        <v>800</v>
      </c>
      <c r="D32" s="61">
        <v>298</v>
      </c>
      <c r="E32" s="61">
        <v>89</v>
      </c>
      <c r="F32" s="61">
        <v>75</v>
      </c>
      <c r="G32" s="61">
        <v>31</v>
      </c>
      <c r="H32" s="61">
        <v>0</v>
      </c>
      <c r="I32" s="61">
        <v>115</v>
      </c>
      <c r="J32" s="61">
        <v>106</v>
      </c>
      <c r="K32" s="61">
        <v>21</v>
      </c>
      <c r="L32" s="61">
        <v>500</v>
      </c>
      <c r="M32" s="61">
        <v>461</v>
      </c>
      <c r="N32" s="61">
        <v>115</v>
      </c>
      <c r="O32" s="5">
        <f>(E32+H32+K32+N32)/(D32+G32+J32+M32)</f>
        <v>0.25111607142857145</v>
      </c>
      <c r="P32" s="67">
        <v>0.2</v>
      </c>
      <c r="Q32" s="68">
        <v>0.25</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40">
    <mergeCell ref="H26:H27"/>
    <mergeCell ref="O26:O27"/>
    <mergeCell ref="J26:J27"/>
    <mergeCell ref="C25:Q25"/>
    <mergeCell ref="Q26:Q27"/>
    <mergeCell ref="F26:F27"/>
    <mergeCell ref="P26:P27"/>
    <mergeCell ref="I26:I27"/>
    <mergeCell ref="K26:K27"/>
    <mergeCell ref="N26:N27"/>
    <mergeCell ref="L26:L27"/>
    <mergeCell ref="M26:M27"/>
    <mergeCell ref="M20:O20"/>
    <mergeCell ref="M21:O21"/>
    <mergeCell ref="M22:O22"/>
    <mergeCell ref="A1:R2"/>
    <mergeCell ref="Q3:R4"/>
    <mergeCell ref="Q5:R7"/>
    <mergeCell ref="Q8:R10"/>
    <mergeCell ref="J17:J18"/>
    <mergeCell ref="Q11:R13"/>
    <mergeCell ref="Q17:R19"/>
    <mergeCell ref="M16:O16"/>
    <mergeCell ref="M17:O17"/>
    <mergeCell ref="Q14:R16"/>
    <mergeCell ref="C16:K16"/>
    <mergeCell ref="F17:F18"/>
    <mergeCell ref="I17:I18"/>
    <mergeCell ref="E17:E18"/>
    <mergeCell ref="K17:K18"/>
    <mergeCell ref="B17:B18"/>
    <mergeCell ref="C17:C18"/>
    <mergeCell ref="H17:H18"/>
    <mergeCell ref="C26:C27"/>
    <mergeCell ref="D26:D27"/>
    <mergeCell ref="E26:E27"/>
    <mergeCell ref="D17:D18"/>
    <mergeCell ref="G17:G18"/>
    <mergeCell ref="B26:B27"/>
    <mergeCell ref="G26:G27"/>
  </mergeCells>
  <printOptions/>
  <pageMargins left="0.75" right="0.75" top="1" bottom="1" header="0.5" footer="0.5"/>
  <pageSetup horizontalDpi="600" verticalDpi="600" orientation="landscape"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AZGFD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jhinkle</dc:creator>
  <cp:keywords/>
  <dc:description/>
  <cp:lastModifiedBy>JHeffelfinger</cp:lastModifiedBy>
  <cp:lastPrinted>2012-06-27T19:41:02Z</cp:lastPrinted>
  <dcterms:created xsi:type="dcterms:W3CDTF">2009-12-01T17:03:27Z</dcterms:created>
  <dcterms:modified xsi:type="dcterms:W3CDTF">2014-06-27T20:23:57Z</dcterms:modified>
  <cp:category/>
  <cp:version/>
  <cp:contentType/>
  <cp:contentStatus/>
</cp:coreProperties>
</file>